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alrit\共有\全溶連　ＨＰ\賠償責任保険　\"/>
    </mc:Choice>
  </mc:AlternateContent>
  <xr:revisionPtr revIDLastSave="0" documentId="13_ncr:1_{E1B25B66-C54D-442A-B5FF-1D211FA10BF1}" xr6:coauthVersionLast="47" xr6:coauthVersionMax="47" xr10:uidLastSave="{00000000-0000-0000-0000-000000000000}"/>
  <bookViews>
    <workbookView xWindow="-120" yWindow="-120" windowWidth="29040" windowHeight="15840" tabRatio="597" xr2:uid="{00000000-000D-0000-FFFF-FFFF00000000}"/>
  </bookViews>
  <sheets>
    <sheet name="計算シート" sheetId="1" r:id="rId1"/>
    <sheet name="Sheet1" sheetId="4" state="hidden" r:id="rId2"/>
    <sheet name="Sheet2" sheetId="2" state="hidden" r:id="rId3"/>
    <sheet name="Sheet3" sheetId="3" state="hidden" r:id="rId4"/>
  </sheets>
  <definedNames>
    <definedName name="_xlnm.Print_Area" localSheetId="0">計算シート!$A$1:$U$38</definedName>
  </definedNames>
  <calcPr calcId="191029"/>
</workbook>
</file>

<file path=xl/calcChain.xml><?xml version="1.0" encoding="utf-8"?>
<calcChain xmlns="http://schemas.openxmlformats.org/spreadsheetml/2006/main">
  <c r="C10" i="2" l="1"/>
  <c r="F10" i="2" s="1"/>
  <c r="E16" i="1"/>
  <c r="E15" i="1"/>
  <c r="E20" i="1"/>
  <c r="E19" i="1"/>
  <c r="E18" i="1"/>
  <c r="E17" i="1"/>
  <c r="N27" i="1"/>
  <c r="E38" i="1" s="1"/>
  <c r="N26" i="1"/>
  <c r="E36" i="1" s="1"/>
  <c r="C32" i="2"/>
  <c r="F32" i="2" s="1"/>
  <c r="N20" i="1"/>
  <c r="P9" i="1"/>
  <c r="O9" i="1"/>
  <c r="C29" i="2" l="1"/>
  <c r="C7" i="2"/>
  <c r="N28" i="1"/>
  <c r="I40" i="2" l="1"/>
  <c r="I46" i="2"/>
  <c r="I34" i="2"/>
  <c r="I38" i="2"/>
  <c r="I31" i="2"/>
  <c r="I32" i="2"/>
  <c r="I33" i="2"/>
  <c r="I45" i="2"/>
  <c r="I30" i="2"/>
  <c r="I42" i="2"/>
  <c r="I36" i="2"/>
  <c r="I43" i="2"/>
  <c r="I44" i="2"/>
  <c r="I39" i="2"/>
  <c r="I37" i="2"/>
  <c r="C35" i="2"/>
  <c r="C37" i="2" s="1"/>
  <c r="G38" i="1" s="1"/>
  <c r="I14" i="2"/>
  <c r="I15" i="2"/>
  <c r="I8" i="2"/>
  <c r="I11" i="2"/>
  <c r="I21" i="2"/>
  <c r="I18" i="2"/>
  <c r="I23" i="2"/>
  <c r="I20" i="2"/>
  <c r="I24" i="2"/>
  <c r="I9" i="2"/>
  <c r="I17" i="2"/>
  <c r="I22" i="2"/>
  <c r="I16" i="2"/>
  <c r="I12" i="2"/>
  <c r="I10" i="2"/>
  <c r="C13" i="2" l="1"/>
  <c r="C15" i="2" s="1"/>
  <c r="G36" i="1" l="1"/>
  <c r="I36" i="1" s="1"/>
</calcChain>
</file>

<file path=xl/sharedStrings.xml><?xml version="1.0" encoding="utf-8"?>
<sst xmlns="http://schemas.openxmlformats.org/spreadsheetml/2006/main" count="132" uniqueCount="77">
  <si>
    <t>◎「高圧ガス等賠償責任保険」を下記の通り申し込みます。</t>
    <rPh sb="2" eb="4">
      <t>コウアツ</t>
    </rPh>
    <rPh sb="6" eb="7">
      <t>トウ</t>
    </rPh>
    <rPh sb="7" eb="9">
      <t>バイショウ</t>
    </rPh>
    <rPh sb="9" eb="11">
      <t>セキニン</t>
    </rPh>
    <rPh sb="11" eb="13">
      <t>ホケン</t>
    </rPh>
    <rPh sb="15" eb="17">
      <t>カキ</t>
    </rPh>
    <rPh sb="18" eb="19">
      <t>トオ</t>
    </rPh>
    <rPh sb="20" eb="21">
      <t>モウ</t>
    </rPh>
    <rPh sb="22" eb="23">
      <t>コ</t>
    </rPh>
    <phoneticPr fontId="1"/>
  </si>
  <si>
    <t>所属組合</t>
    <rPh sb="0" eb="2">
      <t>ショゾク</t>
    </rPh>
    <rPh sb="2" eb="4">
      <t>クミアイ</t>
    </rPh>
    <phoneticPr fontId="1"/>
  </si>
  <si>
    <t>会社名</t>
    <rPh sb="0" eb="3">
      <t>カイシャメイ</t>
    </rPh>
    <phoneticPr fontId="1"/>
  </si>
  <si>
    <t>担当者</t>
    <rPh sb="0" eb="3">
      <t>タントウシャ</t>
    </rPh>
    <phoneticPr fontId="1"/>
  </si>
  <si>
    <t>ＴＥＬ</t>
    <phoneticPr fontId="1"/>
  </si>
  <si>
    <t>住所　　〒</t>
    <rPh sb="0" eb="2">
      <t>ジュウショ</t>
    </rPh>
    <phoneticPr fontId="1"/>
  </si>
  <si>
    <t>対象業務</t>
    <rPh sb="0" eb="2">
      <t>タイショウ</t>
    </rPh>
    <rPh sb="2" eb="4">
      <t>ギョウム</t>
    </rPh>
    <phoneticPr fontId="1"/>
  </si>
  <si>
    <t>対象業務の売上高</t>
    <rPh sb="0" eb="2">
      <t>タイショウ</t>
    </rPh>
    <rPh sb="2" eb="4">
      <t>ギョウム</t>
    </rPh>
    <rPh sb="5" eb="7">
      <t>ウリアゲ</t>
    </rPh>
    <rPh sb="7" eb="8">
      <t>ダカ</t>
    </rPh>
    <phoneticPr fontId="1"/>
  </si>
  <si>
    <t>保険料</t>
    <rPh sb="0" eb="3">
      <t>ホケンリョウ</t>
    </rPh>
    <phoneticPr fontId="1"/>
  </si>
  <si>
    <t>年間売上高</t>
    <rPh sb="0" eb="2">
      <t>ネンカン</t>
    </rPh>
    <rPh sb="2" eb="4">
      <t>ウリアゲ</t>
    </rPh>
    <rPh sb="4" eb="5">
      <t>ダカ</t>
    </rPh>
    <phoneticPr fontId="1"/>
  </si>
  <si>
    <t>対象業務売上高計</t>
    <rPh sb="0" eb="2">
      <t>タイショウ</t>
    </rPh>
    <rPh sb="2" eb="4">
      <t>ギョウム</t>
    </rPh>
    <rPh sb="4" eb="6">
      <t>ウリアゲ</t>
    </rPh>
    <rPh sb="6" eb="7">
      <t>ダカ</t>
    </rPh>
    <rPh sb="7" eb="8">
      <t>ケイ</t>
    </rPh>
    <phoneticPr fontId="1"/>
  </si>
  <si>
    <t>売上高（円）</t>
    <rPh sb="0" eb="2">
      <t>ウリアゲ</t>
    </rPh>
    <rPh sb="2" eb="3">
      <t>ダカ</t>
    </rPh>
    <rPh sb="4" eb="5">
      <t>エン</t>
    </rPh>
    <phoneticPr fontId="1"/>
  </si>
  <si>
    <t>保険の対象</t>
    <rPh sb="0" eb="2">
      <t>ホケン</t>
    </rPh>
    <rPh sb="3" eb="5">
      <t>タイショウ</t>
    </rPh>
    <phoneticPr fontId="1"/>
  </si>
  <si>
    <t>　　　　　　含む</t>
    <rPh sb="6" eb="7">
      <t>フク</t>
    </rPh>
    <phoneticPr fontId="1"/>
  </si>
  <si>
    <t>月</t>
    <rPh sb="0" eb="1">
      <t>ツキ</t>
    </rPh>
    <phoneticPr fontId="1"/>
  </si>
  <si>
    <t>日</t>
    <rPh sb="0" eb="1">
      <t>ヒ</t>
    </rPh>
    <phoneticPr fontId="1"/>
  </si>
  <si>
    <t>百万円</t>
    <rPh sb="0" eb="3">
      <t>ヒャクマンエン</t>
    </rPh>
    <phoneticPr fontId="1"/>
  </si>
  <si>
    <t>把握可能な直近
の会計年度末尾</t>
    <rPh sb="0" eb="2">
      <t>ハアク</t>
    </rPh>
    <rPh sb="2" eb="4">
      <t>カノウ</t>
    </rPh>
    <rPh sb="5" eb="7">
      <t>チョッキン</t>
    </rPh>
    <rPh sb="9" eb="11">
      <t>カイケイ</t>
    </rPh>
    <rPh sb="11" eb="13">
      <t>ネンド</t>
    </rPh>
    <rPh sb="13" eb="15">
      <t>マツビ</t>
    </rPh>
    <phoneticPr fontId="1"/>
  </si>
  <si>
    <t>保険の対象とする業務の年間売上高</t>
    <rPh sb="0" eb="2">
      <t>ホケン</t>
    </rPh>
    <rPh sb="3" eb="5">
      <t>タイショウ</t>
    </rPh>
    <rPh sb="8" eb="10">
      <t>ギョウム</t>
    </rPh>
    <rPh sb="11" eb="13">
      <t>ネンカン</t>
    </rPh>
    <rPh sb="13" eb="15">
      <t>ウリアゲ</t>
    </rPh>
    <rPh sb="15" eb="16">
      <t>ダカ</t>
    </rPh>
    <phoneticPr fontId="1"/>
  </si>
  <si>
    <t>（直近年度の実績）を「円単位」まで</t>
    <rPh sb="1" eb="3">
      <t>チョッキン</t>
    </rPh>
    <rPh sb="3" eb="5">
      <t>ネンド</t>
    </rPh>
    <rPh sb="6" eb="8">
      <t>ジッセキ</t>
    </rPh>
    <rPh sb="11" eb="12">
      <t>エン</t>
    </rPh>
    <rPh sb="12" eb="14">
      <t>タンイ</t>
    </rPh>
    <phoneticPr fontId="1"/>
  </si>
  <si>
    <t>正確にご記入下さい。</t>
    <rPh sb="0" eb="2">
      <t>セイカク</t>
    </rPh>
    <rPh sb="4" eb="7">
      <t>キニュウクダ</t>
    </rPh>
    <phoneticPr fontId="1"/>
  </si>
  <si>
    <t>※お申し込みは、払込票兼受領証を貼付の上下記宛にＦＡＸ願います。</t>
    <rPh sb="2" eb="3">
      <t>モウ</t>
    </rPh>
    <rPh sb="4" eb="5">
      <t>コ</t>
    </rPh>
    <rPh sb="8" eb="10">
      <t>ハライコミ</t>
    </rPh>
    <rPh sb="10" eb="11">
      <t>ヒョウ</t>
    </rPh>
    <rPh sb="11" eb="12">
      <t>ケン</t>
    </rPh>
    <rPh sb="12" eb="13">
      <t>ジュ</t>
    </rPh>
    <rPh sb="13" eb="14">
      <t>リョウ</t>
    </rPh>
    <rPh sb="14" eb="15">
      <t>ショウ</t>
    </rPh>
    <rPh sb="16" eb="18">
      <t>チョウフ</t>
    </rPh>
    <rPh sb="19" eb="20">
      <t>ウエ</t>
    </rPh>
    <rPh sb="20" eb="22">
      <t>カキ</t>
    </rPh>
    <rPh sb="22" eb="23">
      <t>アテ</t>
    </rPh>
    <rPh sb="27" eb="28">
      <t>ネガ</t>
    </rPh>
    <phoneticPr fontId="1"/>
  </si>
  <si>
    <t>【ＦＡＸ送付先】</t>
    <rPh sb="4" eb="6">
      <t>ソウフ</t>
    </rPh>
    <rPh sb="6" eb="7">
      <t>サキ</t>
    </rPh>
    <phoneticPr fontId="1"/>
  </si>
  <si>
    <t>一般社団法人　全国高圧ガス溶材組合連合会　事務局</t>
    <rPh sb="0" eb="2">
      <t>イッパン</t>
    </rPh>
    <rPh sb="2" eb="4">
      <t>シャダン</t>
    </rPh>
    <rPh sb="4" eb="6">
      <t>ホウジン</t>
    </rPh>
    <rPh sb="7" eb="9">
      <t>ゼンコク</t>
    </rPh>
    <rPh sb="9" eb="11">
      <t>コウアツ</t>
    </rPh>
    <rPh sb="13" eb="15">
      <t>ヨウザイ</t>
    </rPh>
    <rPh sb="15" eb="17">
      <t>クミアイ</t>
    </rPh>
    <rPh sb="17" eb="20">
      <t>レンゴウカイ</t>
    </rPh>
    <rPh sb="21" eb="24">
      <t>ジムキョク</t>
    </rPh>
    <phoneticPr fontId="1"/>
  </si>
  <si>
    <t>領収印のある払込票兼受領証をここに貼付下さい。</t>
    <rPh sb="0" eb="2">
      <t>リョウシュウ</t>
    </rPh>
    <rPh sb="2" eb="3">
      <t>イン</t>
    </rPh>
    <rPh sb="6" eb="8">
      <t>ハライコミ</t>
    </rPh>
    <rPh sb="8" eb="9">
      <t>ヒョウ</t>
    </rPh>
    <rPh sb="9" eb="10">
      <t>ケン</t>
    </rPh>
    <rPh sb="10" eb="11">
      <t>ジュ</t>
    </rPh>
    <rPh sb="11" eb="12">
      <t>リョウ</t>
    </rPh>
    <rPh sb="12" eb="13">
      <t>ショウ</t>
    </rPh>
    <rPh sb="17" eb="19">
      <t>チョウフ</t>
    </rPh>
    <rPh sb="19" eb="20">
      <t>クダ</t>
    </rPh>
    <phoneticPr fontId="1"/>
  </si>
  <si>
    <t>　　免責金額５万円</t>
    <rPh sb="2" eb="4">
      <t>メンセキ</t>
    </rPh>
    <rPh sb="4" eb="6">
      <t>キンガク</t>
    </rPh>
    <rPh sb="7" eb="9">
      <t>マンエン</t>
    </rPh>
    <phoneticPr fontId="1"/>
  </si>
  <si>
    <r>
      <rPr>
        <b/>
        <sz val="14"/>
        <color indexed="8"/>
        <rFont val="ＭＳ Ｐゴシック"/>
        <family val="3"/>
        <charset val="128"/>
      </rPr>
      <t>全溶連　賠償責任保険加入申込票</t>
    </r>
    <r>
      <rPr>
        <sz val="14"/>
        <color indexed="8"/>
        <rFont val="ＭＳ Ｐゴシック"/>
        <family val="3"/>
        <charset val="128"/>
      </rPr>
      <t>（兼保険料確定特約条項告知書）</t>
    </r>
    <rPh sb="0" eb="3">
      <t>ゼンヨウレン</t>
    </rPh>
    <rPh sb="4" eb="6">
      <t>バイショウ</t>
    </rPh>
    <rPh sb="6" eb="8">
      <t>セキニン</t>
    </rPh>
    <rPh sb="8" eb="10">
      <t>ホケン</t>
    </rPh>
    <rPh sb="10" eb="12">
      <t>カニュウ</t>
    </rPh>
    <rPh sb="12" eb="14">
      <t>モウシコミ</t>
    </rPh>
    <rPh sb="14" eb="15">
      <t>ヒョウ</t>
    </rPh>
    <rPh sb="16" eb="17">
      <t>ケン</t>
    </rPh>
    <rPh sb="17" eb="20">
      <t>ホケンリョウ</t>
    </rPh>
    <rPh sb="20" eb="22">
      <t>カクテイ</t>
    </rPh>
    <rPh sb="22" eb="24">
      <t>トクヤク</t>
    </rPh>
    <rPh sb="24" eb="26">
      <t>ジョウコウ</t>
    </rPh>
    <rPh sb="26" eb="28">
      <t>コクチ</t>
    </rPh>
    <rPh sb="28" eb="29">
      <t>ショ</t>
    </rPh>
    <phoneticPr fontId="1"/>
  </si>
  <si>
    <t>売上高</t>
    <rPh sb="0" eb="2">
      <t>ウリアゲ</t>
    </rPh>
    <rPh sb="2" eb="3">
      <t>ダカ</t>
    </rPh>
    <phoneticPr fontId="1"/>
  </si>
  <si>
    <t>＜支払限度額＞　　　　　　　　　Ａ　　　　　　　　　　Ｂ　　　　　　　　　Ｃ　</t>
    <rPh sb="1" eb="3">
      <t>シハライ</t>
    </rPh>
    <rPh sb="3" eb="5">
      <t>ゲンド</t>
    </rPh>
    <rPh sb="5" eb="6">
      <t>ガク</t>
    </rPh>
    <phoneticPr fontId="1"/>
  </si>
  <si>
    <t>賠償責任保険計算</t>
    <rPh sb="0" eb="2">
      <t>バイショウ</t>
    </rPh>
    <rPh sb="2" eb="4">
      <t>セキニン</t>
    </rPh>
    <rPh sb="4" eb="6">
      <t>ホケン</t>
    </rPh>
    <rPh sb="6" eb="8">
      <t>ケイサン</t>
    </rPh>
    <phoneticPr fontId="6"/>
  </si>
  <si>
    <t>高圧ガス販売業務</t>
    <rPh sb="0" eb="2">
      <t>コウアツ</t>
    </rPh>
    <rPh sb="4" eb="6">
      <t>ハンバイ</t>
    </rPh>
    <rPh sb="6" eb="8">
      <t>ギョウム</t>
    </rPh>
    <phoneticPr fontId="6"/>
  </si>
  <si>
    <t>売上高</t>
    <rPh sb="0" eb="2">
      <t>ウリアゲ</t>
    </rPh>
    <rPh sb="2" eb="3">
      <t>ダカ</t>
    </rPh>
    <phoneticPr fontId="6"/>
  </si>
  <si>
    <t>保険金</t>
    <rPh sb="0" eb="3">
      <t>ホケンキン</t>
    </rPh>
    <phoneticPr fontId="6"/>
  </si>
  <si>
    <t>保険金額</t>
    <rPh sb="0" eb="2">
      <t>ホケン</t>
    </rPh>
    <rPh sb="2" eb="4">
      <t>キンガク</t>
    </rPh>
    <phoneticPr fontId="6"/>
  </si>
  <si>
    <t>億円</t>
    <rPh sb="0" eb="2">
      <t>オクエン</t>
    </rPh>
    <phoneticPr fontId="6"/>
  </si>
  <si>
    <t>1億ＴＢ</t>
    <rPh sb="1" eb="2">
      <t>オク</t>
    </rPh>
    <phoneticPr fontId="6"/>
  </si>
  <si>
    <t>保険料</t>
    <rPh sb="0" eb="3">
      <t>ホケンリョウ</t>
    </rPh>
    <phoneticPr fontId="6"/>
  </si>
  <si>
    <t>連絡下さい</t>
    <rPh sb="0" eb="2">
      <t>レンラク</t>
    </rPh>
    <rPh sb="2" eb="3">
      <t>クダ</t>
    </rPh>
    <phoneticPr fontId="6"/>
  </si>
  <si>
    <t>支払保険料</t>
    <rPh sb="0" eb="2">
      <t>シハラ</t>
    </rPh>
    <rPh sb="2" eb="4">
      <t>ホケン</t>
    </rPh>
    <rPh sb="4" eb="5">
      <t>リョウ</t>
    </rPh>
    <phoneticPr fontId="6"/>
  </si>
  <si>
    <t>3億ＴＢ</t>
    <rPh sb="1" eb="2">
      <t>オク</t>
    </rPh>
    <phoneticPr fontId="6"/>
  </si>
  <si>
    <t>5億ＴＢ</t>
    <rPh sb="1" eb="2">
      <t>オク</t>
    </rPh>
    <phoneticPr fontId="6"/>
  </si>
  <si>
    <t>医療用ガス販売業務</t>
    <rPh sb="0" eb="2">
      <t>イリョウ</t>
    </rPh>
    <rPh sb="2" eb="3">
      <t>ヨウ</t>
    </rPh>
    <rPh sb="5" eb="7">
      <t>ハンバイ</t>
    </rPh>
    <rPh sb="7" eb="9">
      <t>ギョウム</t>
    </rPh>
    <phoneticPr fontId="6"/>
  </si>
  <si>
    <t>円</t>
    <rPh sb="0" eb="1">
      <t>エン</t>
    </rPh>
    <phoneticPr fontId="1"/>
  </si>
  <si>
    <t>合計保険料（円）</t>
    <rPh sb="0" eb="2">
      <t>ゴウケイ</t>
    </rPh>
    <rPh sb="2" eb="5">
      <t>ホケンリョウ</t>
    </rPh>
    <rPh sb="6" eb="7">
      <t>エン</t>
    </rPh>
    <phoneticPr fontId="1"/>
  </si>
  <si>
    <t>2億未満</t>
    <rPh sb="2" eb="4">
      <t>ミマン</t>
    </rPh>
    <phoneticPr fontId="6"/>
  </si>
  <si>
    <t>２億以上５億未満</t>
    <rPh sb="1" eb="2">
      <t>オク</t>
    </rPh>
    <rPh sb="2" eb="4">
      <t>イジョウ</t>
    </rPh>
    <rPh sb="5" eb="6">
      <t>オク</t>
    </rPh>
    <rPh sb="6" eb="8">
      <t>ミマン</t>
    </rPh>
    <phoneticPr fontId="6"/>
  </si>
  <si>
    <t>５億以上１０億未満</t>
    <rPh sb="1" eb="2">
      <t>オク</t>
    </rPh>
    <rPh sb="2" eb="4">
      <t>イジョウ</t>
    </rPh>
    <rPh sb="6" eb="7">
      <t>オク</t>
    </rPh>
    <rPh sb="7" eb="9">
      <t>ミマン</t>
    </rPh>
    <phoneticPr fontId="6"/>
  </si>
  <si>
    <t>１０億以上50億未満</t>
    <rPh sb="2" eb="3">
      <t>オク</t>
    </rPh>
    <rPh sb="3" eb="5">
      <t>イジョウ</t>
    </rPh>
    <rPh sb="7" eb="8">
      <t>オク</t>
    </rPh>
    <rPh sb="8" eb="10">
      <t>ミマン</t>
    </rPh>
    <phoneticPr fontId="6"/>
  </si>
  <si>
    <t>50億以上</t>
    <rPh sb="2" eb="3">
      <t>オク</t>
    </rPh>
    <rPh sb="3" eb="5">
      <t>イジョウ</t>
    </rPh>
    <phoneticPr fontId="6"/>
  </si>
  <si>
    <t>百万円</t>
    <rPh sb="0" eb="1">
      <t>ヒャク</t>
    </rPh>
    <rPh sb="1" eb="3">
      <t>マンエン</t>
    </rPh>
    <phoneticPr fontId="6"/>
  </si>
  <si>
    <t>個人情報の取扱に同意の上加入を申し込みます</t>
    <rPh sb="0" eb="2">
      <t>コジン</t>
    </rPh>
    <rPh sb="2" eb="4">
      <t>ジョウホウ</t>
    </rPh>
    <rPh sb="5" eb="7">
      <t>トリアツカ</t>
    </rPh>
    <rPh sb="8" eb="10">
      <t>ドウイ</t>
    </rPh>
    <rPh sb="11" eb="12">
      <t>ウエ</t>
    </rPh>
    <rPh sb="12" eb="14">
      <t>カニュウ</t>
    </rPh>
    <rPh sb="15" eb="16">
      <t>モウ</t>
    </rPh>
    <rPh sb="17" eb="18">
      <t>コ</t>
    </rPh>
    <phoneticPr fontId="1"/>
  </si>
  <si>
    <t>百万円未満切捨</t>
    <rPh sb="0" eb="3">
      <t>ヒャクマンエン</t>
    </rPh>
    <rPh sb="3" eb="5">
      <t>ミマン</t>
    </rPh>
    <rPh sb="5" eb="7">
      <t>キリス</t>
    </rPh>
    <phoneticPr fontId="1"/>
  </si>
  <si>
    <t>　　事実と相違している場合には保険金をお支払いできないことがありますのでご注意下さい。</t>
    <rPh sb="2" eb="4">
      <t>ジジツ</t>
    </rPh>
    <rPh sb="5" eb="7">
      <t>ソウイ</t>
    </rPh>
    <rPh sb="11" eb="13">
      <t>バアイ</t>
    </rPh>
    <rPh sb="15" eb="17">
      <t>ホケン</t>
    </rPh>
    <rPh sb="17" eb="18">
      <t>キン</t>
    </rPh>
    <rPh sb="20" eb="22">
      <t>シハラ</t>
    </rPh>
    <rPh sb="37" eb="39">
      <t>チュウイ</t>
    </rPh>
    <rPh sb="39" eb="40">
      <t>クダ</t>
    </rPh>
    <phoneticPr fontId="1"/>
  </si>
  <si>
    <t xml:space="preserve"> 　保険料率は異なりますので、パンフレットＰ１０～Ｐ１１をご参照ください。</t>
    <rPh sb="2" eb="5">
      <t>ホケンリョウ</t>
    </rPh>
    <rPh sb="5" eb="6">
      <t>リツ</t>
    </rPh>
    <rPh sb="7" eb="8">
      <t>コト</t>
    </rPh>
    <rPh sb="30" eb="32">
      <t>サンショウ</t>
    </rPh>
    <phoneticPr fontId="1"/>
  </si>
  <si>
    <t>　工業用ＬＰＧ販売業務</t>
    <rPh sb="1" eb="4">
      <t>コウギョウヨウ</t>
    </rPh>
    <rPh sb="7" eb="9">
      <t>ハンバイ</t>
    </rPh>
    <rPh sb="9" eb="11">
      <t>ギョウム</t>
    </rPh>
    <phoneticPr fontId="1"/>
  </si>
  <si>
    <t>　電気溶接機販売業務</t>
    <rPh sb="1" eb="3">
      <t>デンキ</t>
    </rPh>
    <rPh sb="3" eb="5">
      <t>ヨウセツ</t>
    </rPh>
    <rPh sb="5" eb="6">
      <t>キ</t>
    </rPh>
    <rPh sb="6" eb="8">
      <t>ハンバイ</t>
    </rPh>
    <rPh sb="8" eb="10">
      <t>ギョウム</t>
    </rPh>
    <phoneticPr fontId="1"/>
  </si>
  <si>
    <t>　電動工具・高圧工具販売業務</t>
    <rPh sb="1" eb="3">
      <t>デンドウ</t>
    </rPh>
    <rPh sb="3" eb="5">
      <t>コウグ</t>
    </rPh>
    <rPh sb="6" eb="8">
      <t>コウアツ</t>
    </rPh>
    <rPh sb="8" eb="10">
      <t>コウグ</t>
    </rPh>
    <rPh sb="10" eb="12">
      <t>ハンバイ</t>
    </rPh>
    <rPh sb="12" eb="14">
      <t>ギョウム</t>
    </rPh>
    <phoneticPr fontId="1"/>
  </si>
  <si>
    <t>　エンジン・発電機販売業務</t>
    <rPh sb="6" eb="9">
      <t>ハツデンキ</t>
    </rPh>
    <rPh sb="9" eb="11">
      <t>ハンバイ</t>
    </rPh>
    <rPh sb="11" eb="13">
      <t>ギョウム</t>
    </rPh>
    <phoneticPr fontId="1"/>
  </si>
  <si>
    <t>　溶接棒販売</t>
    <rPh sb="1" eb="3">
      <t>ヨウセツ</t>
    </rPh>
    <rPh sb="3" eb="4">
      <t>ボウ</t>
    </rPh>
    <rPh sb="4" eb="6">
      <t>ハンバイ</t>
    </rPh>
    <phoneticPr fontId="1"/>
  </si>
  <si>
    <t>①高圧ガス販売業務（除ＬＰＧ）</t>
    <rPh sb="1" eb="3">
      <t>コウアツ</t>
    </rPh>
    <rPh sb="5" eb="7">
      <t>ハンバイ</t>
    </rPh>
    <rPh sb="7" eb="9">
      <t>ギョウム</t>
    </rPh>
    <rPh sb="10" eb="11">
      <t>ノゾ</t>
    </rPh>
    <phoneticPr fontId="1"/>
  </si>
  <si>
    <t>②医療用ガス・医療機器用ガス</t>
    <rPh sb="1" eb="4">
      <t>イリョウヨウ</t>
    </rPh>
    <rPh sb="7" eb="9">
      <t>イリョウ</t>
    </rPh>
    <rPh sb="9" eb="12">
      <t>キキヨウ</t>
    </rPh>
    <phoneticPr fontId="1"/>
  </si>
  <si>
    <t>※②医療用ガス・医療機器用ガスを保険の対象とする場合には「含む」の□をクリックして下さい。</t>
    <rPh sb="2" eb="5">
      <t>イリョウヨウ</t>
    </rPh>
    <rPh sb="8" eb="10">
      <t>イリョウ</t>
    </rPh>
    <rPh sb="10" eb="13">
      <t>キキヨウ</t>
    </rPh>
    <rPh sb="16" eb="18">
      <t>ホケン</t>
    </rPh>
    <rPh sb="19" eb="21">
      <t>タイショウ</t>
    </rPh>
    <rPh sb="24" eb="26">
      <t>バアイ</t>
    </rPh>
    <rPh sb="29" eb="30">
      <t>フク</t>
    </rPh>
    <rPh sb="41" eb="42">
      <t>クダ</t>
    </rPh>
    <phoneticPr fontId="1"/>
  </si>
  <si>
    <t>①高圧ガス販売業務</t>
    <rPh sb="1" eb="3">
      <t>コウアツ</t>
    </rPh>
    <rPh sb="5" eb="7">
      <t>ハンバイ</t>
    </rPh>
    <rPh sb="7" eb="9">
      <t>ギョウム</t>
    </rPh>
    <phoneticPr fontId="1"/>
  </si>
  <si>
    <t>②医療用ガス</t>
    <rPh sb="1" eb="4">
      <t>イリョウヨウ</t>
    </rPh>
    <phoneticPr fontId="1"/>
  </si>
  <si>
    <t>　②医療用ガス</t>
    <rPh sb="2" eb="5">
      <t>イリョウヨウ</t>
    </rPh>
    <phoneticPr fontId="1"/>
  </si>
  <si>
    <t>①高圧ガス販売業務
　　　　　</t>
    <rPh sb="1" eb="3">
      <t>コウアツ</t>
    </rPh>
    <rPh sb="5" eb="7">
      <t>ハンバイ</t>
    </rPh>
    <rPh sb="7" eb="9">
      <t>ギョウム</t>
    </rPh>
    <phoneticPr fontId="1"/>
  </si>
  <si>
    <t>※①高圧ガス販売業務を保険の対象とする場合には「含む」、対象としない場合には「含まない」の□をクリックして下さい。</t>
    <rPh sb="2" eb="4">
      <t>コウアツ</t>
    </rPh>
    <rPh sb="6" eb="8">
      <t>ハンバイ</t>
    </rPh>
    <rPh sb="8" eb="10">
      <t>ギョウム</t>
    </rPh>
    <rPh sb="11" eb="13">
      <t>ホケン</t>
    </rPh>
    <rPh sb="14" eb="16">
      <t>タイショウ</t>
    </rPh>
    <rPh sb="19" eb="21">
      <t>バアイ</t>
    </rPh>
    <rPh sb="24" eb="25">
      <t>フク</t>
    </rPh>
    <rPh sb="28" eb="30">
      <t>タイショウ</t>
    </rPh>
    <rPh sb="34" eb="36">
      <t>バアイ</t>
    </rPh>
    <rPh sb="39" eb="40">
      <t>フク</t>
    </rPh>
    <rPh sb="53" eb="54">
      <t>クダ</t>
    </rPh>
    <phoneticPr fontId="1"/>
  </si>
  <si>
    <t>※本契約は「保険料確定契約」を付帯しています。つきましては、右上記の年間売上高は正確にご記入下さい。</t>
    <rPh sb="1" eb="2">
      <t>ホン</t>
    </rPh>
    <rPh sb="2" eb="4">
      <t>ケイヤク</t>
    </rPh>
    <rPh sb="6" eb="8">
      <t>ホケン</t>
    </rPh>
    <rPh sb="8" eb="9">
      <t>リョウ</t>
    </rPh>
    <rPh sb="9" eb="11">
      <t>カクテイ</t>
    </rPh>
    <rPh sb="11" eb="13">
      <t>ケイヤク</t>
    </rPh>
    <rPh sb="15" eb="17">
      <t>フタイ</t>
    </rPh>
    <rPh sb="30" eb="31">
      <t>ミギ</t>
    </rPh>
    <rPh sb="31" eb="33">
      <t>ジョウキ</t>
    </rPh>
    <rPh sb="34" eb="36">
      <t>ネンカン</t>
    </rPh>
    <rPh sb="36" eb="38">
      <t>ウリアゲ</t>
    </rPh>
    <rPh sb="38" eb="39">
      <t>ダカ</t>
    </rPh>
    <rPh sb="40" eb="42">
      <t>セイカク</t>
    </rPh>
    <rPh sb="44" eb="46">
      <t>キニュウ</t>
    </rPh>
    <rPh sb="46" eb="47">
      <t>クダ</t>
    </rPh>
    <phoneticPr fontId="1"/>
  </si>
  <si>
    <t>※合計保険料が５０００円未満は５０００円となります。</t>
    <rPh sb="1" eb="3">
      <t>ゴウケイ</t>
    </rPh>
    <rPh sb="3" eb="6">
      <t>ホケンリョウ</t>
    </rPh>
    <rPh sb="11" eb="12">
      <t>エン</t>
    </rPh>
    <rPh sb="12" eb="14">
      <t>ミマン</t>
    </rPh>
    <rPh sb="19" eb="20">
      <t>エン</t>
    </rPh>
    <phoneticPr fontId="1"/>
  </si>
  <si>
    <t>　　　　年</t>
    <rPh sb="4" eb="5">
      <t>ネン</t>
    </rPh>
    <phoneticPr fontId="1"/>
  </si>
  <si>
    <t>募集締切日
６月１５日</t>
    <rPh sb="0" eb="2">
      <t>ボシュウ</t>
    </rPh>
    <rPh sb="2" eb="4">
      <t>シメキリ</t>
    </rPh>
    <rPh sb="4" eb="5">
      <t>ヒ</t>
    </rPh>
    <rPh sb="7" eb="8">
      <t>ガツ</t>
    </rPh>
    <rPh sb="10" eb="11">
      <t>ニチ</t>
    </rPh>
    <phoneticPr fontId="1"/>
  </si>
  <si>
    <t>シートの保護がかかっているので「校閲」で「シートの保護」パスワード「zenyoren」で解除</t>
    <rPh sb="4" eb="6">
      <t>ホゴ</t>
    </rPh>
    <rPh sb="16" eb="18">
      <t>コウエツ</t>
    </rPh>
    <rPh sb="25" eb="27">
      <t>ホゴ</t>
    </rPh>
    <rPh sb="44" eb="46">
      <t>カイジョ</t>
    </rPh>
    <phoneticPr fontId="1"/>
  </si>
  <si>
    <t>A～Jは非表示の状態になっているので再表示させる</t>
    <rPh sb="4" eb="7">
      <t>ヒヒョウジ</t>
    </rPh>
    <rPh sb="8" eb="10">
      <t>ジョウタイ</t>
    </rPh>
    <rPh sb="18" eb="21">
      <t>サイヒョウジ</t>
    </rPh>
    <phoneticPr fontId="1"/>
  </si>
  <si>
    <t>四角に囲んであるピンク部分の数値を変えると価格が変わる</t>
    <rPh sb="0" eb="2">
      <t>シカク</t>
    </rPh>
    <rPh sb="3" eb="4">
      <t>カコ</t>
    </rPh>
    <rPh sb="11" eb="13">
      <t>ブブン</t>
    </rPh>
    <rPh sb="14" eb="16">
      <t>スウチ</t>
    </rPh>
    <rPh sb="17" eb="18">
      <t>カ</t>
    </rPh>
    <rPh sb="21" eb="23">
      <t>カカク</t>
    </rPh>
    <rPh sb="24" eb="25">
      <t>カ</t>
    </rPh>
    <phoneticPr fontId="1"/>
  </si>
  <si>
    <t>数値を変えたらA～Jを非表示にし「校閲」で「シートの保護」をパスワード「zenyoren」とかけて閉じること</t>
    <rPh sb="0" eb="2">
      <t>スウチ</t>
    </rPh>
    <rPh sb="3" eb="4">
      <t>カ</t>
    </rPh>
    <rPh sb="11" eb="14">
      <t>ヒヒョウジ</t>
    </rPh>
    <rPh sb="17" eb="19">
      <t>コウエツ</t>
    </rPh>
    <rPh sb="26" eb="28">
      <t>ホゴ</t>
    </rPh>
    <rPh sb="49" eb="50">
      <t>ト</t>
    </rPh>
    <phoneticPr fontId="1"/>
  </si>
  <si>
    <t>ＦＡＸ番号　０３－５５７７－５０６２</t>
    <rPh sb="3" eb="5">
      <t>バンゴウ</t>
    </rPh>
    <phoneticPr fontId="1"/>
  </si>
  <si>
    <t>　　　保険期間　２０２５年７月１日から２０２６年７月１日まで（１年間）</t>
    <rPh sb="3" eb="5">
      <t>ホケン</t>
    </rPh>
    <rPh sb="5" eb="7">
      <t>キカン</t>
    </rPh>
    <rPh sb="12" eb="13">
      <t>ネン</t>
    </rPh>
    <rPh sb="14" eb="15">
      <t>ガツ</t>
    </rPh>
    <rPh sb="16" eb="17">
      <t>ニチ</t>
    </rPh>
    <rPh sb="23" eb="24">
      <t>ネン</t>
    </rPh>
    <rPh sb="25" eb="26">
      <t>ガツ</t>
    </rPh>
    <rPh sb="27" eb="28">
      <t>ニチ</t>
    </rPh>
    <rPh sb="32" eb="34">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</si>
</sst>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FFFF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rgb="FF000000"/>
      <name val="MS UI Gothic"/>
      <family val="3"/>
      <charset val="128"/>
    </font>
    <font>
      <b/>
      <sz val="11"/>
      <color theme="1"/>
      <name val="ＭＳ Ｐゴシック"/>
      <family val="3"/>
      <charset val="128"/>
      <scheme val="minor"/>
    </font>
    <font>
      <sz val="6"/>
      <name val="ＭＳ Ｐゴシック"/>
      <family val="3"/>
      <charset val="128"/>
      <scheme val="minor"/>
    </font>
  </fonts>
  <fills count="1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11"/>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33CCCC"/>
        <bgColor indexed="64"/>
      </patternFill>
    </fill>
    <fill>
      <patternFill patternType="solid">
        <fgColor rgb="FFCC66FF"/>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0" borderId="0" xfId="0" applyFont="1">
      <alignment vertical="center"/>
    </xf>
    <xf numFmtId="0" fontId="10" fillId="0" borderId="0" xfId="0" applyFont="1">
      <alignment vertical="center"/>
    </xf>
    <xf numFmtId="0" fontId="9" fillId="0" borderId="2" xfId="0" applyFont="1" applyBorder="1">
      <alignment vertical="center"/>
    </xf>
    <xf numFmtId="0" fontId="0" fillId="0" borderId="10" xfId="0" applyBorder="1" applyAlignment="1">
      <alignment horizontal="center" vertical="center"/>
    </xf>
    <xf numFmtId="0" fontId="0" fillId="0" borderId="3" xfId="0" applyBorder="1" applyAlignment="1">
      <alignment vertical="top"/>
    </xf>
    <xf numFmtId="0" fontId="0" fillId="0" borderId="11" xfId="0" applyBorder="1">
      <alignment vertical="center"/>
    </xf>
    <xf numFmtId="0" fontId="0" fillId="0" borderId="0" xfId="0" applyAlignment="1">
      <alignment horizontal="center" vertical="center"/>
    </xf>
    <xf numFmtId="0" fontId="9" fillId="0" borderId="12"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0" fillId="5" borderId="5" xfId="0" applyFill="1" applyBorder="1">
      <alignment vertical="center"/>
    </xf>
    <xf numFmtId="0" fontId="0" fillId="0" borderId="0" xfId="0" applyProtection="1">
      <alignment vertical="center"/>
      <protection hidden="1"/>
    </xf>
    <xf numFmtId="38" fontId="5" fillId="0" borderId="0" xfId="1" applyFont="1" applyProtection="1">
      <alignment vertical="center"/>
      <protection hidden="1"/>
    </xf>
    <xf numFmtId="0" fontId="5" fillId="0" borderId="0" xfId="0" applyFont="1" applyProtection="1">
      <alignment vertical="center"/>
      <protection hidden="1"/>
    </xf>
    <xf numFmtId="38" fontId="4" fillId="0" borderId="0" xfId="1" applyFont="1" applyProtection="1">
      <alignment vertical="center"/>
      <protection hidden="1"/>
    </xf>
    <xf numFmtId="38" fontId="7" fillId="0" borderId="0" xfId="1" applyFont="1" applyProtection="1">
      <alignment vertical="center"/>
      <protection hidden="1"/>
    </xf>
    <xf numFmtId="0" fontId="0" fillId="2" borderId="0" xfId="0" applyFill="1" applyProtection="1">
      <alignment vertical="center"/>
      <protection hidden="1"/>
    </xf>
    <xf numFmtId="38" fontId="4" fillId="2" borderId="21" xfId="1" applyFont="1" applyFill="1" applyBorder="1" applyProtection="1">
      <alignment vertical="center"/>
      <protection hidden="1"/>
    </xf>
    <xf numFmtId="0" fontId="0" fillId="0" borderId="13" xfId="0" applyBorder="1" applyProtection="1">
      <alignment vertical="center"/>
      <protection hidden="1"/>
    </xf>
    <xf numFmtId="38" fontId="4" fillId="0" borderId="22" xfId="1" applyFont="1" applyBorder="1" applyProtection="1">
      <alignment vertical="center"/>
      <protection hidden="1"/>
    </xf>
    <xf numFmtId="38" fontId="4" fillId="0" borderId="23" xfId="1" applyFont="1" applyBorder="1" applyProtection="1">
      <alignment vertical="center"/>
      <protection hidden="1"/>
    </xf>
    <xf numFmtId="0" fontId="0" fillId="0" borderId="16" xfId="0" applyBorder="1" applyProtection="1">
      <alignment vertical="center"/>
      <protection hidden="1"/>
    </xf>
    <xf numFmtId="38" fontId="4" fillId="0" borderId="2" xfId="1" applyFont="1" applyBorder="1" applyProtection="1">
      <alignment vertical="center"/>
      <protection hidden="1"/>
    </xf>
    <xf numFmtId="38" fontId="4" fillId="0" borderId="24" xfId="1" applyFont="1" applyBorder="1" applyProtection="1">
      <alignment vertical="center"/>
      <protection hidden="1"/>
    </xf>
    <xf numFmtId="0" fontId="0" fillId="0" borderId="25" xfId="0" applyBorder="1" applyProtection="1">
      <alignment vertical="center"/>
      <protection hidden="1"/>
    </xf>
    <xf numFmtId="0" fontId="0" fillId="3" borderId="0" xfId="0" applyFill="1" applyProtection="1">
      <alignment vertical="center"/>
      <protection hidden="1"/>
    </xf>
    <xf numFmtId="38" fontId="4" fillId="3" borderId="21" xfId="1" applyFont="1" applyFill="1" applyBorder="1" applyProtection="1">
      <alignment vertical="center"/>
      <protection hidden="1"/>
    </xf>
    <xf numFmtId="0" fontId="0" fillId="0" borderId="26" xfId="0" applyBorder="1" applyProtection="1">
      <alignment vertical="center"/>
      <protection hidden="1"/>
    </xf>
    <xf numFmtId="38" fontId="4" fillId="0" borderId="27" xfId="1" applyFont="1" applyBorder="1" applyProtection="1">
      <alignment vertical="center"/>
      <protection hidden="1"/>
    </xf>
    <xf numFmtId="38" fontId="4" fillId="0" borderId="29" xfId="1" applyFont="1" applyBorder="1" applyProtection="1">
      <alignment vertical="center"/>
      <protection hidden="1"/>
    </xf>
    <xf numFmtId="0" fontId="0" fillId="4" borderId="0" xfId="0" applyFill="1" applyProtection="1">
      <alignment vertical="center"/>
      <protection hidden="1"/>
    </xf>
    <xf numFmtId="38" fontId="4" fillId="4" borderId="21" xfId="1" applyFont="1" applyFill="1" applyBorder="1" applyProtection="1">
      <alignment vertical="center"/>
      <protection hidden="1"/>
    </xf>
    <xf numFmtId="0" fontId="0" fillId="0" borderId="18" xfId="0" applyBorder="1" applyProtection="1">
      <alignment vertical="center"/>
      <protection hidden="1"/>
    </xf>
    <xf numFmtId="0" fontId="0" fillId="0" borderId="30" xfId="0" applyBorder="1" applyProtection="1">
      <alignment vertical="center"/>
      <protection hidden="1"/>
    </xf>
    <xf numFmtId="38" fontId="4" fillId="0" borderId="31" xfId="1" applyFont="1" applyBorder="1" applyProtection="1">
      <alignment vertical="center"/>
      <protection hidden="1"/>
    </xf>
    <xf numFmtId="38" fontId="4" fillId="0" borderId="33" xfId="1" applyFont="1" applyBorder="1" applyProtection="1">
      <alignment vertical="center"/>
      <protection hidden="1"/>
    </xf>
    <xf numFmtId="0" fontId="0" fillId="0" borderId="11" xfId="0" applyBorder="1" applyAlignment="1">
      <alignment vertical="center" textRotation="255"/>
    </xf>
    <xf numFmtId="0" fontId="8" fillId="0" borderId="0" xfId="0" applyFont="1">
      <alignment vertical="center"/>
    </xf>
    <xf numFmtId="38" fontId="4" fillId="0" borderId="34" xfId="1" applyFont="1" applyBorder="1" applyProtection="1">
      <alignment vertical="center"/>
      <protection hidden="1"/>
    </xf>
    <xf numFmtId="0" fontId="0" fillId="0" borderId="0" xfId="0" applyProtection="1">
      <alignment vertical="center"/>
      <protection locked="0"/>
    </xf>
    <xf numFmtId="0" fontId="0" fillId="0" borderId="0" xfId="0" applyProtection="1">
      <alignment vertical="center"/>
      <protection locked="0" hidden="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5" borderId="4" xfId="0" applyFont="1" applyFill="1" applyBorder="1" applyAlignment="1" applyProtection="1">
      <alignment horizontal="left" vertical="top" wrapText="1"/>
      <protection locked="0"/>
    </xf>
    <xf numFmtId="0" fontId="9" fillId="5" borderId="8" xfId="0" applyFont="1" applyFill="1" applyBorder="1" applyAlignment="1" applyProtection="1">
      <alignment horizontal="left" vertical="top"/>
      <protection locked="0"/>
    </xf>
    <xf numFmtId="0" fontId="0" fillId="6" borderId="9" xfId="0" applyFill="1" applyBorder="1" applyProtection="1">
      <alignment vertical="center"/>
      <protection locked="0"/>
    </xf>
    <xf numFmtId="0" fontId="0" fillId="6" borderId="8" xfId="0" applyFill="1" applyBorder="1" applyProtection="1">
      <alignment vertical="center"/>
      <protection locked="0"/>
    </xf>
    <xf numFmtId="0" fontId="13" fillId="7" borderId="1" xfId="0" applyFont="1" applyFill="1" applyBorder="1" applyProtection="1">
      <alignment vertical="center"/>
      <protection locked="0"/>
    </xf>
    <xf numFmtId="0" fontId="13" fillId="7" borderId="10" xfId="0" applyFont="1" applyFill="1" applyBorder="1" applyProtection="1">
      <alignment vertical="center"/>
      <protection locked="0"/>
    </xf>
    <xf numFmtId="0" fontId="13" fillId="7" borderId="12" xfId="0" applyFont="1" applyFill="1" applyBorder="1" applyProtection="1">
      <alignment vertical="center"/>
      <protection locked="0"/>
    </xf>
    <xf numFmtId="38" fontId="4" fillId="9" borderId="22" xfId="1" applyFont="1" applyFill="1" applyBorder="1" applyProtection="1">
      <alignment vertical="center"/>
      <protection hidden="1"/>
    </xf>
    <xf numFmtId="38" fontId="4" fillId="9" borderId="2" xfId="1" applyFont="1" applyFill="1" applyBorder="1" applyProtection="1">
      <alignment vertical="center"/>
      <protection hidden="1"/>
    </xf>
    <xf numFmtId="38" fontId="4" fillId="9" borderId="28" xfId="1" applyFont="1" applyFill="1" applyBorder="1" applyProtection="1">
      <alignment vertical="center"/>
      <protection hidden="1"/>
    </xf>
    <xf numFmtId="38" fontId="4" fillId="9" borderId="32" xfId="1" applyFont="1" applyFill="1" applyBorder="1" applyProtection="1">
      <alignment vertical="center"/>
      <protection hidden="1"/>
    </xf>
    <xf numFmtId="38" fontId="4" fillId="9" borderId="31" xfId="1" applyFont="1" applyFill="1" applyBorder="1" applyProtection="1">
      <alignment vertical="center"/>
      <protection hidden="1"/>
    </xf>
    <xf numFmtId="38" fontId="4" fillId="10" borderId="2" xfId="1" applyFont="1" applyFill="1" applyBorder="1" applyProtection="1">
      <alignment vertical="center"/>
      <protection hidden="1"/>
    </xf>
    <xf numFmtId="0" fontId="5" fillId="11" borderId="0" xfId="0" applyFont="1" applyFill="1" applyProtection="1">
      <alignment vertical="center"/>
      <protection hidden="1"/>
    </xf>
    <xf numFmtId="38" fontId="5" fillId="11" borderId="0" xfId="1" applyFont="1" applyFill="1" applyProtection="1">
      <alignment vertical="center"/>
      <protection hidden="1"/>
    </xf>
    <xf numFmtId="38" fontId="4" fillId="11" borderId="0" xfId="1" applyFont="1" applyFill="1" applyProtection="1">
      <alignment vertical="center"/>
      <protection hidden="1"/>
    </xf>
    <xf numFmtId="0" fontId="0" fillId="11" borderId="0" xfId="0" applyFill="1" applyProtection="1">
      <alignment vertical="center"/>
      <protection hidden="1"/>
    </xf>
    <xf numFmtId="0" fontId="5" fillId="12" borderId="0" xfId="0" applyFont="1" applyFill="1" applyProtection="1">
      <alignment vertical="center"/>
      <protection hidden="1"/>
    </xf>
    <xf numFmtId="38" fontId="4" fillId="12" borderId="0" xfId="1" applyFont="1" applyFill="1" applyProtection="1">
      <alignment vertical="center"/>
      <protection hidden="1"/>
    </xf>
    <xf numFmtId="0" fontId="0" fillId="12" borderId="0" xfId="0" applyFill="1" applyProtection="1">
      <alignment vertical="center"/>
      <protection hidden="1"/>
    </xf>
    <xf numFmtId="0" fontId="20" fillId="0" borderId="9" xfId="0" applyFont="1" applyBorder="1">
      <alignmen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 xfId="0" applyBorder="1">
      <alignment vertical="center"/>
    </xf>
    <xf numFmtId="38" fontId="15" fillId="0" borderId="7" xfId="0" applyNumberFormat="1" applyFont="1" applyBorder="1">
      <alignment vertical="center"/>
    </xf>
    <xf numFmtId="0" fontId="15" fillId="0" borderId="9" xfId="0" applyFont="1" applyBorder="1">
      <alignment vertical="center"/>
    </xf>
    <xf numFmtId="0" fontId="10" fillId="0" borderId="0" xfId="0" applyFont="1">
      <alignment vertical="center"/>
    </xf>
    <xf numFmtId="0" fontId="0" fillId="0" borderId="0" xfId="0">
      <alignment vertical="center"/>
    </xf>
    <xf numFmtId="0" fontId="0" fillId="0" borderId="2" xfId="0" applyBorder="1" applyAlignment="1">
      <alignment horizontal="center" vertical="center"/>
    </xf>
    <xf numFmtId="38" fontId="7" fillId="8" borderId="32" xfId="1" applyFont="1" applyFill="1" applyBorder="1" applyAlignment="1">
      <alignment vertical="center"/>
    </xf>
    <xf numFmtId="38" fontId="7" fillId="8" borderId="36" xfId="1" applyFont="1" applyFill="1" applyBorder="1" applyAlignment="1">
      <alignment vertical="center"/>
    </xf>
    <xf numFmtId="0" fontId="0" fillId="0" borderId="3" xfId="0" applyBorder="1" applyAlignment="1">
      <alignment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8" fillId="0" borderId="3" xfId="0" applyFont="1" applyBorder="1">
      <alignment vertical="center"/>
    </xf>
    <xf numFmtId="0" fontId="18" fillId="0" borderId="11" xfId="0" applyFont="1" applyBorder="1">
      <alignment vertical="center"/>
    </xf>
    <xf numFmtId="0" fontId="18" fillId="0" borderId="4" xfId="0" applyFont="1" applyBorder="1">
      <alignment vertical="center"/>
    </xf>
    <xf numFmtId="0" fontId="0" fillId="0" borderId="28" xfId="0" applyBorder="1" applyAlignment="1">
      <alignment vertical="center" textRotation="255"/>
    </xf>
    <xf numFmtId="0" fontId="0" fillId="0" borderId="27" xfId="0" applyBorder="1" applyAlignment="1">
      <alignment vertical="center" textRotation="255"/>
    </xf>
    <xf numFmtId="0" fontId="0" fillId="0" borderId="35" xfId="0" applyBorder="1" applyAlignment="1">
      <alignment vertical="center" textRotation="255"/>
    </xf>
    <xf numFmtId="0" fontId="15" fillId="0" borderId="8" xfId="0" applyFont="1" applyBorder="1">
      <alignment vertical="center"/>
    </xf>
    <xf numFmtId="0" fontId="0" fillId="0" borderId="3" xfId="0"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38" fontId="15" fillId="0" borderId="3" xfId="0" applyNumberFormat="1" applyFont="1" applyBorder="1">
      <alignment vertical="center"/>
    </xf>
    <xf numFmtId="38" fontId="15" fillId="0" borderId="35" xfId="0" applyNumberFormat="1" applyFont="1" applyBorder="1">
      <alignment vertical="center"/>
    </xf>
    <xf numFmtId="0" fontId="15" fillId="0" borderId="35" xfId="0" applyFont="1" applyBorder="1">
      <alignment vertical="center"/>
    </xf>
    <xf numFmtId="0" fontId="9" fillId="0" borderId="1" xfId="0" applyFont="1" applyBorder="1" applyAlignment="1">
      <alignment horizontal="center" vertical="center"/>
    </xf>
    <xf numFmtId="38" fontId="7" fillId="8" borderId="2" xfId="1" applyFont="1" applyFill="1" applyBorder="1" applyAlignment="1" applyProtection="1">
      <alignment vertical="center"/>
      <protection locked="0"/>
    </xf>
    <xf numFmtId="38" fontId="7" fillId="8" borderId="24" xfId="1" applyFont="1" applyFill="1" applyBorder="1" applyAlignment="1" applyProtection="1">
      <alignment vertical="center"/>
      <protection locked="0"/>
    </xf>
    <xf numFmtId="0" fontId="0" fillId="0" borderId="35" xfId="0" applyBorder="1" applyAlignment="1">
      <alignment horizontal="center" vertical="center"/>
    </xf>
    <xf numFmtId="0" fontId="0" fillId="0" borderId="39" xfId="0" applyBorder="1">
      <alignment vertical="center"/>
    </xf>
    <xf numFmtId="0" fontId="9" fillId="0" borderId="37" xfId="0" applyFont="1" applyBorder="1" applyAlignment="1">
      <alignment horizontal="left" vertical="center"/>
    </xf>
    <xf numFmtId="0" fontId="9" fillId="0" borderId="2" xfId="0" applyFont="1" applyBorder="1" applyAlignment="1">
      <alignment horizontal="left" vertical="center"/>
    </xf>
    <xf numFmtId="0" fontId="0" fillId="6" borderId="2" xfId="0" applyFill="1" applyBorder="1" applyProtection="1">
      <alignment vertical="center"/>
      <protection locked="0"/>
    </xf>
    <xf numFmtId="38" fontId="0" fillId="0" borderId="1" xfId="0" applyNumberFormat="1" applyBorder="1">
      <alignment vertical="center"/>
    </xf>
    <xf numFmtId="0" fontId="0" fillId="0" borderId="10" xfId="0" applyBorder="1">
      <alignment vertical="center"/>
    </xf>
    <xf numFmtId="38" fontId="7" fillId="0" borderId="1" xfId="1" applyFont="1" applyBorder="1" applyAlignment="1" applyProtection="1">
      <alignment vertical="center"/>
    </xf>
    <xf numFmtId="38" fontId="7" fillId="0" borderId="10" xfId="1" applyFont="1" applyBorder="1" applyAlignment="1" applyProtection="1">
      <alignment vertical="center"/>
    </xf>
    <xf numFmtId="38" fontId="7" fillId="0" borderId="1" xfId="1" applyFont="1" applyBorder="1" applyAlignment="1">
      <alignment vertical="center"/>
    </xf>
    <xf numFmtId="38" fontId="7" fillId="0" borderId="10" xfId="1" applyFont="1" applyBorder="1" applyAlignment="1">
      <alignment vertical="center"/>
    </xf>
    <xf numFmtId="0" fontId="0" fillId="0" borderId="30" xfId="0"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2" xfId="0" applyFont="1" applyBorder="1" applyAlignment="1">
      <alignment horizontal="center" vertical="center"/>
    </xf>
    <xf numFmtId="0" fontId="0" fillId="0" borderId="1" xfId="0" applyBorder="1">
      <alignment vertical="center"/>
    </xf>
    <xf numFmtId="0" fontId="0" fillId="0" borderId="12" xfId="0" applyBorder="1">
      <alignment vertical="center"/>
    </xf>
    <xf numFmtId="0" fontId="0" fillId="5" borderId="1" xfId="0" applyFill="1" applyBorder="1" applyAlignment="1" applyProtection="1">
      <alignment horizontal="center" vertical="center" wrapText="1"/>
      <protection locked="0"/>
    </xf>
    <xf numFmtId="0" fontId="0" fillId="5" borderId="10" xfId="0" applyFill="1" applyBorder="1" applyProtection="1">
      <alignment vertical="center"/>
      <protection locked="0"/>
    </xf>
    <xf numFmtId="0" fontId="0" fillId="5" borderId="12" xfId="0" applyFill="1" applyBorder="1" applyProtection="1">
      <alignment vertical="center"/>
      <protection locked="0"/>
    </xf>
    <xf numFmtId="0" fontId="0" fillId="5" borderId="1" xfId="0" applyFill="1" applyBorder="1" applyProtection="1">
      <alignment vertical="center"/>
      <protection locked="0"/>
    </xf>
    <xf numFmtId="0" fontId="9" fillId="0" borderId="0" xfId="0" applyFont="1" applyAlignment="1">
      <alignment horizontal="center" vertical="center"/>
    </xf>
    <xf numFmtId="0" fontId="15" fillId="0" borderId="0" xfId="0" applyFont="1">
      <alignment vertical="center"/>
    </xf>
    <xf numFmtId="0" fontId="0" fillId="0" borderId="28" xfId="0" applyBorder="1">
      <alignment vertical="center"/>
    </xf>
    <xf numFmtId="0" fontId="0" fillId="0" borderId="35" xfId="0" applyBorder="1">
      <alignment vertical="center"/>
    </xf>
    <xf numFmtId="0" fontId="9" fillId="0" borderId="0" xfId="0" applyFont="1" applyAlignment="1">
      <alignment vertical="top"/>
    </xf>
    <xf numFmtId="0" fontId="0" fillId="0" borderId="0" xfId="0" applyAlignment="1">
      <alignment horizontal="center" vertical="center" wrapText="1"/>
    </xf>
    <xf numFmtId="0" fontId="0" fillId="0" borderId="0" xfId="0" applyAlignment="1">
      <alignment horizontal="center" vertical="center"/>
    </xf>
    <xf numFmtId="0" fontId="16" fillId="5" borderId="1" xfId="0" applyFont="1" applyFill="1" applyBorder="1" applyProtection="1">
      <alignment vertical="center"/>
      <protection locked="0"/>
    </xf>
    <xf numFmtId="0" fontId="16" fillId="5" borderId="10" xfId="0" applyFont="1" applyFill="1" applyBorder="1" applyProtection="1">
      <alignment vertical="center"/>
      <protection locked="0"/>
    </xf>
    <xf numFmtId="0" fontId="16" fillId="5" borderId="12" xfId="0" applyFont="1" applyFill="1" applyBorder="1" applyProtection="1">
      <alignment vertical="center"/>
      <protection locked="0"/>
    </xf>
    <xf numFmtId="0" fontId="0" fillId="5" borderId="11" xfId="0" applyFill="1" applyBorder="1" applyProtection="1">
      <alignment vertical="center"/>
      <protection locked="0"/>
    </xf>
    <xf numFmtId="0" fontId="0" fillId="5" borderId="4" xfId="0" applyFill="1" applyBorder="1" applyProtection="1">
      <alignment vertical="center"/>
      <protection locked="0"/>
    </xf>
    <xf numFmtId="0" fontId="0" fillId="5" borderId="7" xfId="0" applyFill="1" applyBorder="1" applyProtection="1">
      <alignment vertical="center"/>
      <protection locked="0"/>
    </xf>
    <xf numFmtId="0" fontId="0" fillId="5" borderId="9" xfId="0" applyFill="1" applyBorder="1" applyProtection="1">
      <alignment vertical="center"/>
      <protection locked="0"/>
    </xf>
    <xf numFmtId="0" fontId="0" fillId="5" borderId="8" xfId="0" applyFill="1" applyBorder="1" applyProtection="1">
      <alignment vertical="center"/>
      <protection locked="0"/>
    </xf>
    <xf numFmtId="0" fontId="0" fillId="5" borderId="3" xfId="0" applyFill="1" applyBorder="1" applyAlignment="1" applyProtection="1">
      <alignment horizontal="left" vertical="center"/>
      <protection locked="0"/>
    </xf>
    <xf numFmtId="0" fontId="17"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V17" lockText="1" noThreeD="1"/>
</file>

<file path=xl/ctrlProps/ctrlProp10.xml><?xml version="1.0" encoding="utf-8"?>
<formControlPr xmlns="http://schemas.microsoft.com/office/spreadsheetml/2009/9/main" objectType="CheckBox" fmlaLink="V16" lockText="1" noThreeD="1"/>
</file>

<file path=xl/ctrlProps/ctrlProp11.xml><?xml version="1.0" encoding="utf-8"?>
<formControlPr xmlns="http://schemas.microsoft.com/office/spreadsheetml/2009/9/main" objectType="CheckBox" fmlaLink="V18" lockText="1" noThreeD="1"/>
</file>

<file path=xl/ctrlProps/ctrlProp12.xml><?xml version="1.0" encoding="utf-8"?>
<formControlPr xmlns="http://schemas.microsoft.com/office/spreadsheetml/2009/9/main" objectType="CheckBox" fmlaLink="V20" lockText="1" noThreeD="1"/>
</file>

<file path=xl/ctrlProps/ctrlProp13.xml><?xml version="1.0" encoding="utf-8"?>
<formControlPr xmlns="http://schemas.microsoft.com/office/spreadsheetml/2009/9/main" objectType="CheckBox" fmlaLink="W15" lockText="1" noThreeD="1"/>
</file>

<file path=xl/ctrlProps/ctrlProp14.xml><?xml version="1.0" encoding="utf-8"?>
<formControlPr xmlns="http://schemas.microsoft.com/office/spreadsheetml/2009/9/main" objectType="CheckBox" fmlaLink="V19" lockText="1" noThreeD="1"/>
</file>

<file path=xl/ctrlProps/ctrlProp15.xml><?xml version="1.0" encoding="utf-8"?>
<formControlPr xmlns="http://schemas.microsoft.com/office/spreadsheetml/2009/9/main" objectType="CheckBox" fmlaLink="W18" lockText="1" noThreeD="1"/>
</file>

<file path=xl/ctrlProps/ctrlProp16.xml><?xml version="1.0" encoding="utf-8"?>
<formControlPr xmlns="http://schemas.microsoft.com/office/spreadsheetml/2009/9/main" objectType="CheckBox" fmlaLink="W17" lockText="1" noThreeD="1"/>
</file>

<file path=xl/ctrlProps/ctrlProp17.xml><?xml version="1.0" encoding="utf-8"?>
<formControlPr xmlns="http://schemas.microsoft.com/office/spreadsheetml/2009/9/main" objectType="CheckBox" fmlaLink="W16" lockText="1" noThreeD="1"/>
</file>

<file path=xl/ctrlProps/ctrlProp18.xml><?xml version="1.0" encoding="utf-8"?>
<formControlPr xmlns="http://schemas.microsoft.com/office/spreadsheetml/2009/9/main" objectType="CheckBox" fmlaLink="W20" lockText="1" noThreeD="1"/>
</file>

<file path=xl/ctrlProps/ctrlProp19.xml><?xml version="1.0" encoding="utf-8"?>
<formControlPr xmlns="http://schemas.microsoft.com/office/spreadsheetml/2009/9/main" objectType="CheckBox" fmlaLink="V16" lockText="1" noThreeD="1"/>
</file>

<file path=xl/ctrlProps/ctrlProp2.xml><?xml version="1.0" encoding="utf-8"?>
<formControlPr xmlns="http://schemas.microsoft.com/office/spreadsheetml/2009/9/main" objectType="CheckBox" fmlaLink="V20" lockText="1" noThreeD="1"/>
</file>

<file path=xl/ctrlProps/ctrlProp20.xml><?xml version="1.0" encoding="utf-8"?>
<formControlPr xmlns="http://schemas.microsoft.com/office/spreadsheetml/2009/9/main" objectType="CheckBox" fmlaLink="W19" lockText="1" noThreeD="1"/>
</file>

<file path=xl/ctrlProps/ctrlProp3.xml><?xml version="1.0" encoding="utf-8"?>
<formControlPr xmlns="http://schemas.microsoft.com/office/spreadsheetml/2009/9/main" objectType="CheckBox" fmlaLink="W17" lockText="1" noThreeD="1"/>
</file>

<file path=xl/ctrlProps/ctrlProp4.xml><?xml version="1.0" encoding="utf-8"?>
<formControlPr xmlns="http://schemas.microsoft.com/office/spreadsheetml/2009/9/main" objectType="CheckBox" fmlaLink="W20" lockText="1" noThreeD="1"/>
</file>

<file path=xl/ctrlProps/ctrlProp5.xml><?xml version="1.0" encoding="utf-8"?>
<formControlPr xmlns="http://schemas.microsoft.com/office/spreadsheetml/2009/9/main" objectType="Radio" checked="Checked" firstButton="1" fmlaLink="$L$3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V15" lockText="1" noThreeD="1"/>
</file>

<file path=xl/ctrlProps/ctrlProp9.xml><?xml version="1.0" encoding="utf-8"?>
<formControlPr xmlns="http://schemas.microsoft.com/office/spreadsheetml/2009/9/main" objectType="CheckBox" fmlaLink="V17" lockText="1" noThreeD="1"/>
</file>

<file path=xl/drawings/drawing1.xml><?xml version="1.0" encoding="utf-8"?>
<xdr:wsDr xmlns:xdr="http://schemas.openxmlformats.org/drawingml/2006/spreadsheetDrawing" xmlns:a="http://schemas.openxmlformats.org/drawingml/2006/main">
  <xdr:twoCellAnchor>
    <xdr:from>
      <xdr:col>13</xdr:col>
      <xdr:colOff>56388</xdr:colOff>
      <xdr:row>20</xdr:row>
      <xdr:rowOff>105538</xdr:rowOff>
    </xdr:from>
    <xdr:to>
      <xdr:col>13</xdr:col>
      <xdr:colOff>361950</xdr:colOff>
      <xdr:row>22</xdr:row>
      <xdr:rowOff>161926</xdr:rowOff>
    </xdr:to>
    <xdr:sp macro="" textlink="">
      <xdr:nvSpPr>
        <xdr:cNvPr id="2" name="ストライプ矢印 1">
          <a:extLst>
            <a:ext uri="{FF2B5EF4-FFF2-40B4-BE49-F238E27FC236}">
              <a16:creationId xmlns:a16="http://schemas.microsoft.com/office/drawing/2014/main" id="{00000000-0008-0000-0000-000002000000}"/>
            </a:ext>
          </a:extLst>
        </xdr:cNvPr>
        <xdr:cNvSpPr/>
      </xdr:nvSpPr>
      <xdr:spPr>
        <a:xfrm rot="5400000">
          <a:off x="7391400" y="4552951"/>
          <a:ext cx="399288" cy="305562"/>
        </a:xfrm>
        <a:prstGeom prst="striped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endParaRPr lang="ja-JP" altLang="en-US"/>
        </a:p>
      </xdr:txBody>
    </xdr:sp>
    <xdr:clientData/>
  </xdr:twoCellAnchor>
  <xdr:twoCellAnchor>
    <xdr:from>
      <xdr:col>8</xdr:col>
      <xdr:colOff>76200</xdr:colOff>
      <xdr:row>1</xdr:row>
      <xdr:rowOff>9525</xdr:rowOff>
    </xdr:from>
    <xdr:to>
      <xdr:col>10</xdr:col>
      <xdr:colOff>104775</xdr:colOff>
      <xdr:row>4</xdr:row>
      <xdr:rowOff>114300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4752975" y="333375"/>
          <a:ext cx="1266825" cy="552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28575</xdr:colOff>
      <xdr:row>7</xdr:row>
      <xdr:rowOff>485775</xdr:rowOff>
    </xdr:from>
    <xdr:to>
      <xdr:col>9</xdr:col>
      <xdr:colOff>762000</xdr:colOff>
      <xdr:row>9</xdr:row>
      <xdr:rowOff>180974</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324475" y="1876425"/>
          <a:ext cx="733425" cy="685799"/>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323850</xdr:colOff>
          <xdr:row>15</xdr:row>
          <xdr:rowOff>161925</xdr:rowOff>
        </xdr:from>
        <xdr:to>
          <xdr:col>6</xdr:col>
          <xdr:colOff>314325</xdr:colOff>
          <xdr:row>17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161925</xdr:rowOff>
        </xdr:from>
        <xdr:to>
          <xdr:col>6</xdr:col>
          <xdr:colOff>314325</xdr:colOff>
          <xdr:row>20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161925</xdr:rowOff>
        </xdr:from>
        <xdr:to>
          <xdr:col>7</xdr:col>
          <xdr:colOff>438150</xdr:colOff>
          <xdr:row>17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152400</xdr:rowOff>
        </xdr:from>
        <xdr:to>
          <xdr:col>7</xdr:col>
          <xdr:colOff>438150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32</xdr:row>
          <xdr:rowOff>19050</xdr:rowOff>
        </xdr:from>
        <xdr:to>
          <xdr:col>4</xdr:col>
          <xdr:colOff>533400</xdr:colOff>
          <xdr:row>32</xdr:row>
          <xdr:rowOff>219075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１億円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19050</xdr:rowOff>
        </xdr:from>
        <xdr:to>
          <xdr:col>7</xdr:col>
          <xdr:colOff>238125</xdr:colOff>
          <xdr:row>32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３億円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28575</xdr:rowOff>
        </xdr:from>
        <xdr:to>
          <xdr:col>9</xdr:col>
          <xdr:colOff>333375</xdr:colOff>
          <xdr:row>33</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５億円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161925</xdr:rowOff>
        </xdr:from>
        <xdr:to>
          <xdr:col>6</xdr:col>
          <xdr:colOff>304800</xdr:colOff>
          <xdr:row>15</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161925</xdr:rowOff>
        </xdr:from>
        <xdr:to>
          <xdr:col>6</xdr:col>
          <xdr:colOff>314325</xdr:colOff>
          <xdr:row>17</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161925</xdr:rowOff>
        </xdr:from>
        <xdr:to>
          <xdr:col>6</xdr:col>
          <xdr:colOff>304800</xdr:colOff>
          <xdr:row>16</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161925</xdr:rowOff>
        </xdr:from>
        <xdr:to>
          <xdr:col>6</xdr:col>
          <xdr:colOff>314325</xdr:colOff>
          <xdr:row>18</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161925</xdr:rowOff>
        </xdr:from>
        <xdr:to>
          <xdr:col>6</xdr:col>
          <xdr:colOff>314325</xdr:colOff>
          <xdr:row>20</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13</xdr:row>
          <xdr:rowOff>161925</xdr:rowOff>
        </xdr:from>
        <xdr:to>
          <xdr:col>7</xdr:col>
          <xdr:colOff>428625</xdr:colOff>
          <xdr:row>15</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161925</xdr:rowOff>
        </xdr:from>
        <xdr:to>
          <xdr:col>6</xdr:col>
          <xdr:colOff>314325</xdr:colOff>
          <xdr:row>19</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16</xdr:row>
          <xdr:rowOff>161925</xdr:rowOff>
        </xdr:from>
        <xdr:to>
          <xdr:col>7</xdr:col>
          <xdr:colOff>447675</xdr:colOff>
          <xdr:row>18</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161925</xdr:rowOff>
        </xdr:from>
        <xdr:to>
          <xdr:col>7</xdr:col>
          <xdr:colOff>438150</xdr:colOff>
          <xdr:row>17</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14</xdr:row>
          <xdr:rowOff>161925</xdr:rowOff>
        </xdr:from>
        <xdr:to>
          <xdr:col>7</xdr:col>
          <xdr:colOff>438150</xdr:colOff>
          <xdr:row>16</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152400</xdr:rowOff>
        </xdr:from>
        <xdr:to>
          <xdr:col>7</xdr:col>
          <xdr:colOff>438150</xdr:colOff>
          <xdr:row>20</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161925</xdr:rowOff>
        </xdr:from>
        <xdr:to>
          <xdr:col>6</xdr:col>
          <xdr:colOff>304800</xdr:colOff>
          <xdr:row>16</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17</xdr:row>
          <xdr:rowOff>152400</xdr:rowOff>
        </xdr:from>
        <xdr:to>
          <xdr:col>7</xdr:col>
          <xdr:colOff>447675</xdr:colOff>
          <xdr:row>19</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含まない</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W38"/>
  <sheetViews>
    <sheetView tabSelected="1" workbookViewId="0">
      <selection activeCell="C6" sqref="C6:J6"/>
    </sheetView>
  </sheetViews>
  <sheetFormatPr defaultRowHeight="13.5" x14ac:dyDescent="0.15"/>
  <cols>
    <col min="1" max="1" width="1.875" customWidth="1"/>
    <col min="5" max="9" width="8.125" customWidth="1"/>
    <col min="10" max="10" width="10.125" customWidth="1"/>
    <col min="11" max="11" width="1.875" customWidth="1"/>
    <col min="13" max="13" width="7.125" customWidth="1"/>
    <col min="14" max="16" width="5.625" customWidth="1"/>
    <col min="17" max="18" width="1.875" customWidth="1"/>
    <col min="22" max="23" width="6.75" hidden="1" customWidth="1"/>
  </cols>
  <sheetData>
    <row r="1" spans="2:23" ht="25.5" customHeight="1" x14ac:dyDescent="0.15">
      <c r="B1" s="149" t="s">
        <v>26</v>
      </c>
      <c r="C1" s="149"/>
      <c r="D1" s="149"/>
      <c r="E1" s="149"/>
      <c r="F1" s="149"/>
      <c r="G1" s="149"/>
      <c r="H1" s="149"/>
      <c r="I1" s="149"/>
      <c r="J1" s="149"/>
    </row>
    <row r="2" spans="2:23" x14ac:dyDescent="0.15">
      <c r="C2" t="s">
        <v>0</v>
      </c>
      <c r="I2" s="153" t="s">
        <v>70</v>
      </c>
      <c r="J2" s="154"/>
      <c r="K2" s="154"/>
      <c r="M2" s="164" t="s">
        <v>21</v>
      </c>
      <c r="N2" s="164"/>
      <c r="O2" s="164"/>
      <c r="P2" s="164"/>
      <c r="Q2" s="164"/>
      <c r="R2" s="164"/>
      <c r="S2" s="164"/>
      <c r="T2" s="164"/>
      <c r="U2" s="164"/>
    </row>
    <row r="3" spans="2:23" ht="8.25" customHeight="1" x14ac:dyDescent="0.15">
      <c r="C3" s="152" t="s">
        <v>76</v>
      </c>
      <c r="D3" s="152"/>
      <c r="E3" s="152"/>
      <c r="F3" s="152"/>
      <c r="G3" s="152"/>
      <c r="H3" s="152"/>
      <c r="I3" s="154"/>
      <c r="J3" s="154"/>
      <c r="K3" s="154"/>
    </row>
    <row r="4" spans="2:23" x14ac:dyDescent="0.15">
      <c r="C4" s="152"/>
      <c r="D4" s="152"/>
      <c r="E4" s="152"/>
      <c r="F4" s="152"/>
      <c r="G4" s="152"/>
      <c r="H4" s="152"/>
      <c r="I4" s="154"/>
      <c r="J4" s="154"/>
      <c r="K4" s="154"/>
      <c r="M4" s="3" t="s">
        <v>22</v>
      </c>
      <c r="N4" s="15"/>
      <c r="O4" s="15"/>
      <c r="P4" s="15"/>
      <c r="Q4" s="15"/>
      <c r="R4" s="15"/>
      <c r="S4" s="15"/>
      <c r="T4" s="15"/>
      <c r="U4" s="4"/>
    </row>
    <row r="5" spans="2:23" x14ac:dyDescent="0.15">
      <c r="I5" s="154"/>
      <c r="J5" s="154"/>
      <c r="K5" s="154"/>
      <c r="M5" s="5" t="s">
        <v>23</v>
      </c>
      <c r="U5" s="6"/>
    </row>
    <row r="6" spans="2:23" ht="20.25" customHeight="1" x14ac:dyDescent="0.15">
      <c r="B6" s="1" t="s">
        <v>1</v>
      </c>
      <c r="C6" s="155"/>
      <c r="D6" s="156"/>
      <c r="E6" s="156"/>
      <c r="F6" s="156"/>
      <c r="G6" s="156"/>
      <c r="H6" s="156"/>
      <c r="I6" s="156"/>
      <c r="J6" s="157"/>
      <c r="M6" s="7"/>
      <c r="N6" s="9"/>
      <c r="O6" s="83" t="s">
        <v>75</v>
      </c>
      <c r="P6" s="83"/>
      <c r="Q6" s="83"/>
      <c r="R6" s="83"/>
      <c r="S6" s="83"/>
      <c r="T6" s="83"/>
      <c r="U6" s="8"/>
    </row>
    <row r="7" spans="2:23" ht="15" customHeight="1" x14ac:dyDescent="0.15">
      <c r="B7" s="14" t="s">
        <v>5</v>
      </c>
      <c r="C7" s="158"/>
      <c r="D7" s="158"/>
      <c r="E7" s="158"/>
      <c r="F7" s="158"/>
      <c r="G7" s="158"/>
      <c r="H7" s="158"/>
      <c r="I7" s="158"/>
      <c r="J7" s="159"/>
      <c r="O7" s="148"/>
      <c r="P7" s="148"/>
      <c r="Q7" s="148"/>
      <c r="R7" s="148"/>
      <c r="S7" s="148"/>
    </row>
    <row r="8" spans="2:23" ht="39" customHeight="1" x14ac:dyDescent="0.15">
      <c r="B8" s="160"/>
      <c r="C8" s="161"/>
      <c r="D8" s="161"/>
      <c r="E8" s="161"/>
      <c r="F8" s="161"/>
      <c r="G8" s="161"/>
      <c r="H8" s="161"/>
      <c r="I8" s="161"/>
      <c r="J8" s="162"/>
    </row>
    <row r="9" spans="2:23" ht="39" customHeight="1" x14ac:dyDescent="0.15">
      <c r="B9" s="150" t="s">
        <v>2</v>
      </c>
      <c r="C9" s="163"/>
      <c r="D9" s="158"/>
      <c r="E9" s="158"/>
      <c r="F9" s="158"/>
      <c r="G9" s="158"/>
      <c r="H9" s="158"/>
      <c r="I9" s="158"/>
      <c r="J9" s="63" t="s">
        <v>50</v>
      </c>
      <c r="N9" s="56"/>
      <c r="O9" s="56" t="str">
        <f>IF(OR(O11&lt;1,O11&gt;12)," ＥＲ月"," ")</f>
        <v xml:space="preserve"> ＥＲ月</v>
      </c>
      <c r="P9" s="56" t="str">
        <f>IF(OR(P11&lt;1,P11&gt;31)," ＥＲ日"," ")</f>
        <v xml:space="preserve"> ＥＲ日</v>
      </c>
      <c r="S9" s="3"/>
      <c r="T9" s="15"/>
      <c r="U9" s="4"/>
    </row>
    <row r="10" spans="2:23" ht="14.25" customHeight="1" x14ac:dyDescent="0.15">
      <c r="B10" s="151"/>
      <c r="C10" s="160"/>
      <c r="D10" s="161"/>
      <c r="E10" s="161"/>
      <c r="F10" s="161"/>
      <c r="G10" s="161"/>
      <c r="H10" s="161"/>
      <c r="I10" s="161"/>
      <c r="J10" s="64"/>
      <c r="L10" s="96" t="s">
        <v>17</v>
      </c>
      <c r="M10" s="97"/>
      <c r="N10" s="26" t="s">
        <v>69</v>
      </c>
      <c r="O10" s="27" t="s">
        <v>14</v>
      </c>
      <c r="P10" s="28" t="s">
        <v>15</v>
      </c>
      <c r="S10" s="5"/>
      <c r="U10" s="6"/>
    </row>
    <row r="11" spans="2:23" ht="21" customHeight="1" x14ac:dyDescent="0.15">
      <c r="B11" s="2" t="s">
        <v>3</v>
      </c>
      <c r="C11" s="144"/>
      <c r="D11" s="145"/>
      <c r="E11" s="146"/>
      <c r="F11" s="13" t="s">
        <v>4</v>
      </c>
      <c r="G11" s="147"/>
      <c r="H11" s="145"/>
      <c r="I11" s="145"/>
      <c r="J11" s="146"/>
      <c r="L11" s="98"/>
      <c r="M11" s="99"/>
      <c r="N11" s="131"/>
      <c r="O11" s="131"/>
      <c r="P11" s="131"/>
      <c r="S11" s="5"/>
      <c r="U11" s="6"/>
    </row>
    <row r="12" spans="2:23" x14ac:dyDescent="0.15">
      <c r="L12" s="100"/>
      <c r="M12" s="101"/>
      <c r="N12" s="131"/>
      <c r="O12" s="131"/>
      <c r="P12" s="131"/>
      <c r="S12" s="5"/>
      <c r="T12" s="108" t="s">
        <v>24</v>
      </c>
      <c r="U12" s="6"/>
    </row>
    <row r="13" spans="2:23" ht="14.25" thickBot="1" x14ac:dyDescent="0.2">
      <c r="B13" s="102" t="s">
        <v>6</v>
      </c>
      <c r="C13" s="103"/>
      <c r="D13" s="104"/>
      <c r="E13" s="102" t="s">
        <v>12</v>
      </c>
      <c r="F13" s="103"/>
      <c r="G13" s="103"/>
      <c r="H13" s="104"/>
      <c r="Q13" s="16"/>
      <c r="R13" s="16"/>
      <c r="S13" s="5"/>
      <c r="T13" s="109"/>
      <c r="U13" s="6"/>
    </row>
    <row r="14" spans="2:23" x14ac:dyDescent="0.15">
      <c r="B14" s="88" t="s">
        <v>59</v>
      </c>
      <c r="C14" s="88"/>
      <c r="D14" s="88"/>
      <c r="E14" s="102" t="s">
        <v>13</v>
      </c>
      <c r="F14" s="103"/>
      <c r="G14" s="103"/>
      <c r="H14" s="104"/>
      <c r="L14" s="18" t="s">
        <v>18</v>
      </c>
      <c r="M14" s="19"/>
      <c r="N14" s="19"/>
      <c r="O14" s="19"/>
      <c r="P14" s="20"/>
      <c r="S14" s="5"/>
      <c r="T14" s="109"/>
      <c r="U14" s="6"/>
    </row>
    <row r="15" spans="2:23" x14ac:dyDescent="0.15">
      <c r="B15" s="88" t="s">
        <v>54</v>
      </c>
      <c r="C15" s="88"/>
      <c r="D15" s="88"/>
      <c r="E15" s="67" t="str">
        <f t="shared" ref="E15:E20" si="0">IF(AND(V15=FALSE,W15=FALSE),"ERどちらか入力",IF(AND(V15=TRUE,W15=TRUE),"ERどちらか入力","OK"))</f>
        <v>ERどちらか入力</v>
      </c>
      <c r="F15" s="68"/>
      <c r="G15" s="68"/>
      <c r="H15" s="69"/>
      <c r="L15" s="21" t="s">
        <v>19</v>
      </c>
      <c r="P15" s="22"/>
      <c r="S15" s="5"/>
      <c r="T15" s="109"/>
      <c r="U15" s="6"/>
      <c r="V15" s="58" t="b">
        <v>0</v>
      </c>
      <c r="W15" s="58" t="b">
        <v>0</v>
      </c>
    </row>
    <row r="16" spans="2:23" ht="14.25" thickBot="1" x14ac:dyDescent="0.2">
      <c r="B16" s="88" t="s">
        <v>55</v>
      </c>
      <c r="C16" s="88"/>
      <c r="D16" s="88"/>
      <c r="E16" s="67" t="str">
        <f t="shared" si="0"/>
        <v>ERどちらか入力</v>
      </c>
      <c r="F16" s="68"/>
      <c r="G16" s="68"/>
      <c r="H16" s="69"/>
      <c r="L16" s="23" t="s">
        <v>20</v>
      </c>
      <c r="M16" s="24"/>
      <c r="N16" s="24"/>
      <c r="O16" s="24"/>
      <c r="P16" s="25"/>
      <c r="S16" s="5"/>
      <c r="T16" s="109"/>
      <c r="U16" s="6"/>
      <c r="V16" s="58" t="b">
        <v>0</v>
      </c>
      <c r="W16" s="58" t="b">
        <v>0</v>
      </c>
    </row>
    <row r="17" spans="2:23" x14ac:dyDescent="0.15">
      <c r="B17" s="142" t="s">
        <v>56</v>
      </c>
      <c r="C17" s="133"/>
      <c r="D17" s="143"/>
      <c r="E17" s="67" t="str">
        <f t="shared" si="0"/>
        <v>ERどちらか入力</v>
      </c>
      <c r="F17" s="68"/>
      <c r="G17" s="68"/>
      <c r="H17" s="69"/>
      <c r="L17" s="138" t="s">
        <v>6</v>
      </c>
      <c r="M17" s="127"/>
      <c r="N17" s="127" t="s">
        <v>11</v>
      </c>
      <c r="O17" s="127"/>
      <c r="P17" s="128"/>
      <c r="S17" s="5"/>
      <c r="T17" s="109"/>
      <c r="U17" s="6"/>
      <c r="V17" s="58" t="b">
        <v>0</v>
      </c>
      <c r="W17" s="58" t="b">
        <v>0</v>
      </c>
    </row>
    <row r="18" spans="2:23" x14ac:dyDescent="0.15">
      <c r="B18" s="88" t="s">
        <v>57</v>
      </c>
      <c r="C18" s="88"/>
      <c r="D18" s="88"/>
      <c r="E18" s="67" t="str">
        <f t="shared" si="0"/>
        <v>ERどちらか入力</v>
      </c>
      <c r="F18" s="68"/>
      <c r="G18" s="68"/>
      <c r="H18" s="69"/>
      <c r="L18" s="139" t="s">
        <v>62</v>
      </c>
      <c r="M18" s="93"/>
      <c r="N18" s="125">
        <v>0</v>
      </c>
      <c r="O18" s="125"/>
      <c r="P18" s="126"/>
      <c r="S18" s="5"/>
      <c r="T18" s="109"/>
      <c r="U18" s="6"/>
      <c r="V18" s="58" t="b">
        <v>0</v>
      </c>
      <c r="W18" s="58" t="b">
        <v>0</v>
      </c>
    </row>
    <row r="19" spans="2:23" x14ac:dyDescent="0.15">
      <c r="B19" s="88" t="s">
        <v>58</v>
      </c>
      <c r="C19" s="88"/>
      <c r="D19" s="88"/>
      <c r="E19" s="67" t="str">
        <f t="shared" si="0"/>
        <v>ERどちらか入力</v>
      </c>
      <c r="F19" s="68"/>
      <c r="G19" s="68"/>
      <c r="H19" s="69"/>
      <c r="L19" s="129" t="s">
        <v>64</v>
      </c>
      <c r="M19" s="130"/>
      <c r="N19" s="125">
        <v>0</v>
      </c>
      <c r="O19" s="125"/>
      <c r="P19" s="126"/>
      <c r="S19" s="5"/>
      <c r="T19" s="109"/>
      <c r="U19" s="6"/>
      <c r="V19" s="58" t="b">
        <v>0</v>
      </c>
      <c r="W19" s="58" t="b">
        <v>0</v>
      </c>
    </row>
    <row r="20" spans="2:23" ht="14.25" thickBot="1" x14ac:dyDescent="0.2">
      <c r="B20" s="88" t="s">
        <v>60</v>
      </c>
      <c r="C20" s="88"/>
      <c r="D20" s="88"/>
      <c r="E20" s="67" t="str">
        <f t="shared" si="0"/>
        <v>ERどちらか入力</v>
      </c>
      <c r="F20" s="68"/>
      <c r="G20" s="68"/>
      <c r="H20" s="69"/>
      <c r="L20" s="140" t="s">
        <v>10</v>
      </c>
      <c r="M20" s="141"/>
      <c r="N20" s="94">
        <f>N18+N19</f>
        <v>0</v>
      </c>
      <c r="O20" s="94"/>
      <c r="P20" s="95"/>
      <c r="S20" s="5"/>
      <c r="T20" s="109"/>
      <c r="U20" s="6"/>
      <c r="V20" s="58" t="b">
        <v>0</v>
      </c>
      <c r="W20" s="58" t="b">
        <v>0</v>
      </c>
    </row>
    <row r="21" spans="2:23" x14ac:dyDescent="0.15">
      <c r="S21" s="5"/>
      <c r="T21" s="109"/>
      <c r="U21" s="6"/>
    </row>
    <row r="22" spans="2:23" x14ac:dyDescent="0.15">
      <c r="B22" s="11" t="s">
        <v>66</v>
      </c>
      <c r="C22" s="11"/>
      <c r="D22" s="11"/>
      <c r="E22" s="11"/>
      <c r="F22" s="11"/>
      <c r="G22" s="11"/>
      <c r="H22" s="11"/>
      <c r="I22" s="11"/>
      <c r="J22" s="11"/>
      <c r="K22" s="10"/>
      <c r="S22" s="5"/>
      <c r="T22" s="109"/>
      <c r="U22" s="6"/>
    </row>
    <row r="23" spans="2:23" x14ac:dyDescent="0.15">
      <c r="B23" s="11" t="s">
        <v>61</v>
      </c>
      <c r="C23" s="11"/>
      <c r="D23" s="11"/>
      <c r="E23" s="11"/>
      <c r="F23" s="11"/>
      <c r="G23" s="11"/>
      <c r="H23" s="11"/>
      <c r="I23" s="11"/>
      <c r="J23" s="11"/>
      <c r="K23" s="10"/>
      <c r="O23" s="10" t="s">
        <v>51</v>
      </c>
      <c r="S23" s="5"/>
      <c r="T23" s="109"/>
      <c r="U23" s="6"/>
    </row>
    <row r="24" spans="2:23" x14ac:dyDescent="0.15">
      <c r="B24" s="91" t="s">
        <v>53</v>
      </c>
      <c r="C24" s="92"/>
      <c r="D24" s="92"/>
      <c r="E24" s="92"/>
      <c r="F24" s="92"/>
      <c r="G24" s="92"/>
      <c r="H24" s="92"/>
      <c r="I24" s="92"/>
      <c r="J24" s="11"/>
      <c r="K24" s="10"/>
      <c r="S24" s="5"/>
      <c r="T24" s="109"/>
      <c r="U24" s="6"/>
    </row>
    <row r="25" spans="2:23" x14ac:dyDescent="0.15">
      <c r="B25" s="11"/>
      <c r="C25" s="11"/>
      <c r="D25" s="11"/>
      <c r="E25" s="11"/>
      <c r="F25" s="11"/>
      <c r="G25" s="11"/>
      <c r="H25" s="11"/>
      <c r="I25" s="11"/>
      <c r="J25" s="11"/>
      <c r="K25" s="10"/>
      <c r="L25" s="124" t="s">
        <v>6</v>
      </c>
      <c r="M25" s="103"/>
      <c r="N25" s="102" t="s">
        <v>27</v>
      </c>
      <c r="O25" s="103"/>
      <c r="P25" s="104"/>
      <c r="S25" s="29"/>
      <c r="T25" s="109"/>
      <c r="U25" s="6"/>
    </row>
    <row r="26" spans="2:23" x14ac:dyDescent="0.15">
      <c r="B26" s="62" t="s">
        <v>67</v>
      </c>
      <c r="C26" s="62"/>
      <c r="D26" s="62"/>
      <c r="E26" s="62"/>
      <c r="F26" s="62"/>
      <c r="G26" s="62"/>
      <c r="H26" s="62"/>
      <c r="I26" s="62"/>
      <c r="J26" s="61"/>
      <c r="K26" s="10"/>
      <c r="L26" s="12" t="s">
        <v>62</v>
      </c>
      <c r="M26" s="12"/>
      <c r="N26" s="134">
        <f>IF(AND(N18&gt;0,N18&lt;1000000),1,ROUNDDOWN(N18/1000000,0))</f>
        <v>0</v>
      </c>
      <c r="O26" s="135"/>
      <c r="P26" s="17" t="s">
        <v>16</v>
      </c>
      <c r="S26" s="5"/>
      <c r="T26" s="109"/>
      <c r="U26" s="6"/>
    </row>
    <row r="27" spans="2:23" x14ac:dyDescent="0.15">
      <c r="B27" s="62" t="s">
        <v>52</v>
      </c>
      <c r="C27" s="62"/>
      <c r="D27" s="62"/>
      <c r="E27" s="62"/>
      <c r="F27" s="62"/>
      <c r="G27" s="62"/>
      <c r="H27" s="61"/>
      <c r="I27" s="61"/>
      <c r="J27" s="61"/>
      <c r="K27" s="10"/>
      <c r="L27" s="12" t="s">
        <v>63</v>
      </c>
      <c r="M27" s="12"/>
      <c r="N27" s="136">
        <f>IF(AND(N19&gt;0,N19&lt;1000000),1,ROUNDDOWN(N19/1000000,0))</f>
        <v>0</v>
      </c>
      <c r="O27" s="137"/>
      <c r="P27" s="17" t="s">
        <v>16</v>
      </c>
      <c r="S27" s="5"/>
      <c r="T27" s="109"/>
      <c r="U27" s="6"/>
    </row>
    <row r="28" spans="2:23" x14ac:dyDescent="0.15">
      <c r="B28" s="11"/>
      <c r="C28" s="11"/>
      <c r="D28" s="11"/>
      <c r="E28" s="11"/>
      <c r="F28" s="11"/>
      <c r="G28" s="11"/>
      <c r="H28" s="11"/>
      <c r="I28" s="11"/>
      <c r="J28" s="11"/>
      <c r="K28" s="10"/>
      <c r="L28" s="2" t="s">
        <v>10</v>
      </c>
      <c r="M28" s="2"/>
      <c r="N28" s="132">
        <f>N26+N27</f>
        <v>0</v>
      </c>
      <c r="O28" s="133"/>
      <c r="P28" s="17" t="s">
        <v>16</v>
      </c>
      <c r="Q28" s="16"/>
      <c r="R28" s="16"/>
      <c r="S28" s="5"/>
      <c r="T28" s="109"/>
      <c r="U28" s="6"/>
    </row>
    <row r="29" spans="2:23" x14ac:dyDescent="0.15">
      <c r="B29" s="11"/>
      <c r="C29" s="11"/>
      <c r="D29" s="11"/>
      <c r="E29" s="11"/>
      <c r="F29" s="11"/>
      <c r="G29" s="11"/>
      <c r="H29" s="11"/>
      <c r="I29" s="11"/>
      <c r="J29" s="11"/>
      <c r="K29" s="10"/>
      <c r="Q29" s="10"/>
      <c r="R29" s="10"/>
      <c r="S29" s="5"/>
      <c r="T29" s="109"/>
      <c r="U29" s="6"/>
    </row>
    <row r="30" spans="2:23" x14ac:dyDescent="0.15">
      <c r="B30" s="11"/>
      <c r="C30" s="11"/>
      <c r="D30" s="11"/>
      <c r="E30" s="11"/>
      <c r="F30" s="11"/>
      <c r="G30" s="11"/>
      <c r="H30" s="11"/>
      <c r="I30" s="11"/>
      <c r="J30" s="11"/>
      <c r="K30" s="10"/>
      <c r="Q30" s="10"/>
      <c r="R30" s="10"/>
      <c r="S30" s="5"/>
      <c r="T30" s="109"/>
      <c r="U30" s="6"/>
    </row>
    <row r="31" spans="2:23" x14ac:dyDescent="0.15">
      <c r="Q31" s="10"/>
      <c r="R31" s="10"/>
      <c r="S31" s="5"/>
      <c r="T31" s="109"/>
      <c r="U31" s="6"/>
    </row>
    <row r="32" spans="2:23" ht="14.25" x14ac:dyDescent="0.15">
      <c r="B32" s="105" t="s">
        <v>28</v>
      </c>
      <c r="C32" s="106"/>
      <c r="D32" s="106"/>
      <c r="E32" s="106"/>
      <c r="F32" s="106"/>
      <c r="G32" s="106"/>
      <c r="H32" s="106"/>
      <c r="I32" s="106"/>
      <c r="J32" s="107"/>
      <c r="L32" s="10"/>
      <c r="S32" s="5"/>
      <c r="T32" s="109"/>
      <c r="U32" s="6"/>
    </row>
    <row r="33" spans="2:21" ht="18" customHeight="1" x14ac:dyDescent="0.15">
      <c r="B33" s="7" t="s">
        <v>25</v>
      </c>
      <c r="C33" s="9"/>
      <c r="D33" s="65"/>
      <c r="E33" s="65"/>
      <c r="F33" s="65"/>
      <c r="G33" s="65"/>
      <c r="H33" s="65"/>
      <c r="I33" s="65"/>
      <c r="J33" s="66"/>
      <c r="L33" s="59">
        <v>1</v>
      </c>
      <c r="S33" s="5"/>
      <c r="T33" s="109"/>
      <c r="U33" s="6"/>
    </row>
    <row r="34" spans="2:21" x14ac:dyDescent="0.15">
      <c r="B34" s="108" t="s">
        <v>9</v>
      </c>
      <c r="C34" s="86" t="s">
        <v>6</v>
      </c>
      <c r="D34" s="87"/>
      <c r="E34" s="93" t="s">
        <v>7</v>
      </c>
      <c r="F34" s="93"/>
      <c r="G34" s="93" t="s">
        <v>8</v>
      </c>
      <c r="H34" s="93"/>
      <c r="I34" s="112" t="s">
        <v>43</v>
      </c>
      <c r="J34" s="87"/>
      <c r="S34" s="5"/>
      <c r="T34" s="109"/>
      <c r="U34" s="6"/>
    </row>
    <row r="35" spans="2:21" ht="13.5" customHeight="1" x14ac:dyDescent="0.15">
      <c r="B35" s="109"/>
      <c r="C35" s="117" t="s">
        <v>65</v>
      </c>
      <c r="D35" s="118"/>
      <c r="E35" s="84" t="s">
        <v>16</v>
      </c>
      <c r="F35" s="85"/>
      <c r="G35" s="84" t="s">
        <v>42</v>
      </c>
      <c r="H35" s="85"/>
      <c r="I35" s="115"/>
      <c r="J35" s="116"/>
      <c r="S35" s="5"/>
      <c r="T35" s="109"/>
      <c r="U35" s="6"/>
    </row>
    <row r="36" spans="2:21" ht="18" customHeight="1" x14ac:dyDescent="0.15">
      <c r="B36" s="109"/>
      <c r="C36" s="119"/>
      <c r="D36" s="120"/>
      <c r="E36" s="122">
        <f>N26</f>
        <v>0</v>
      </c>
      <c r="F36" s="123"/>
      <c r="G36" s="89">
        <f>Sheet2!C15</f>
        <v>0</v>
      </c>
      <c r="H36" s="90"/>
      <c r="I36" s="121">
        <f>IF(G36+G38&lt;5000,5000,G36+G38)</f>
        <v>5000</v>
      </c>
      <c r="J36" s="97"/>
      <c r="S36" s="5"/>
      <c r="T36" s="110"/>
      <c r="U36" s="6"/>
    </row>
    <row r="37" spans="2:21" ht="12.75" customHeight="1" x14ac:dyDescent="0.15">
      <c r="B37" s="109"/>
      <c r="C37" s="112" t="s">
        <v>63</v>
      </c>
      <c r="D37" s="113"/>
      <c r="E37" s="84" t="s">
        <v>16</v>
      </c>
      <c r="F37" s="85"/>
      <c r="G37" s="84" t="s">
        <v>42</v>
      </c>
      <c r="H37" s="85"/>
      <c r="I37" s="98"/>
      <c r="J37" s="99"/>
      <c r="L37" s="61" t="s">
        <v>68</v>
      </c>
      <c r="M37" s="60"/>
      <c r="N37" s="60"/>
      <c r="O37" s="60"/>
      <c r="P37" s="60"/>
      <c r="S37" s="5"/>
      <c r="T37" s="55"/>
      <c r="U37" s="6"/>
    </row>
    <row r="38" spans="2:21" ht="18" customHeight="1" x14ac:dyDescent="0.15">
      <c r="B38" s="110"/>
      <c r="C38" s="100"/>
      <c r="D38" s="114"/>
      <c r="E38" s="89">
        <f>N27</f>
        <v>0</v>
      </c>
      <c r="F38" s="111"/>
      <c r="G38" s="89">
        <f>Sheet2!C37</f>
        <v>0</v>
      </c>
      <c r="H38" s="111"/>
      <c r="I38" s="100"/>
      <c r="J38" s="101"/>
      <c r="S38" s="7"/>
      <c r="T38" s="9"/>
      <c r="U38" s="8"/>
    </row>
  </sheetData>
  <sheetProtection sheet="1" formatCells="0" selectLockedCells="1"/>
  <mergeCells count="58">
    <mergeCell ref="O7:S7"/>
    <mergeCell ref="B1:J1"/>
    <mergeCell ref="B9:B10"/>
    <mergeCell ref="C3:H4"/>
    <mergeCell ref="I2:K5"/>
    <mergeCell ref="C6:J6"/>
    <mergeCell ref="C7:J7"/>
    <mergeCell ref="B8:J8"/>
    <mergeCell ref="C9:I10"/>
    <mergeCell ref="M2:U2"/>
    <mergeCell ref="B17:D17"/>
    <mergeCell ref="C11:E11"/>
    <mergeCell ref="G11:J11"/>
    <mergeCell ref="B13:D13"/>
    <mergeCell ref="B16:D16"/>
    <mergeCell ref="B15:D15"/>
    <mergeCell ref="E13:H13"/>
    <mergeCell ref="B14:D14"/>
    <mergeCell ref="T12:T36"/>
    <mergeCell ref="L25:M25"/>
    <mergeCell ref="N25:P25"/>
    <mergeCell ref="N18:P18"/>
    <mergeCell ref="N17:P17"/>
    <mergeCell ref="L19:M19"/>
    <mergeCell ref="N11:N12"/>
    <mergeCell ref="N28:O28"/>
    <mergeCell ref="N26:O26"/>
    <mergeCell ref="N27:O27"/>
    <mergeCell ref="L17:M17"/>
    <mergeCell ref="L18:M18"/>
    <mergeCell ref="L20:M20"/>
    <mergeCell ref="O11:O12"/>
    <mergeCell ref="P11:P12"/>
    <mergeCell ref="N19:P19"/>
    <mergeCell ref="N20:P20"/>
    <mergeCell ref="L10:M12"/>
    <mergeCell ref="E14:H14"/>
    <mergeCell ref="G34:H34"/>
    <mergeCell ref="B18:D18"/>
    <mergeCell ref="B20:D20"/>
    <mergeCell ref="B32:J32"/>
    <mergeCell ref="B34:B38"/>
    <mergeCell ref="E38:F38"/>
    <mergeCell ref="C37:D38"/>
    <mergeCell ref="G38:H38"/>
    <mergeCell ref="I34:J35"/>
    <mergeCell ref="C35:D36"/>
    <mergeCell ref="G35:H35"/>
    <mergeCell ref="I36:J38"/>
    <mergeCell ref="E36:F36"/>
    <mergeCell ref="E35:F35"/>
    <mergeCell ref="C34:D34"/>
    <mergeCell ref="B19:D19"/>
    <mergeCell ref="E37:F37"/>
    <mergeCell ref="G37:H37"/>
    <mergeCell ref="G36:H36"/>
    <mergeCell ref="B24:I24"/>
    <mergeCell ref="E34:F34"/>
  </mergeCells>
  <phoneticPr fontId="1"/>
  <pageMargins left="0" right="0" top="0.19685039370078741"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5</xdr:col>
                    <xdr:colOff>323850</xdr:colOff>
                    <xdr:row>15</xdr:row>
                    <xdr:rowOff>161925</xdr:rowOff>
                  </from>
                  <to>
                    <xdr:col>6</xdr:col>
                    <xdr:colOff>314325</xdr:colOff>
                    <xdr:row>17</xdr:row>
                    <xdr:rowOff>9525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5</xdr:col>
                    <xdr:colOff>323850</xdr:colOff>
                    <xdr:row>18</xdr:row>
                    <xdr:rowOff>161925</xdr:rowOff>
                  </from>
                  <to>
                    <xdr:col>6</xdr:col>
                    <xdr:colOff>314325</xdr:colOff>
                    <xdr:row>20</xdr:row>
                    <xdr:rowOff>9525</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6</xdr:col>
                    <xdr:colOff>447675</xdr:colOff>
                    <xdr:row>15</xdr:row>
                    <xdr:rowOff>161925</xdr:rowOff>
                  </from>
                  <to>
                    <xdr:col>7</xdr:col>
                    <xdr:colOff>438150</xdr:colOff>
                    <xdr:row>17</xdr:row>
                    <xdr:rowOff>9525</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6</xdr:col>
                    <xdr:colOff>447675</xdr:colOff>
                    <xdr:row>18</xdr:row>
                    <xdr:rowOff>152400</xdr:rowOff>
                  </from>
                  <to>
                    <xdr:col>7</xdr:col>
                    <xdr:colOff>438150</xdr:colOff>
                    <xdr:row>20</xdr:row>
                    <xdr:rowOff>0</xdr:rowOff>
                  </to>
                </anchor>
              </controlPr>
            </control>
          </mc:Choice>
        </mc:AlternateContent>
        <mc:AlternateContent xmlns:mc="http://schemas.openxmlformats.org/markup-compatibility/2006">
          <mc:Choice Requires="x14">
            <control shapeId="1037" r:id="rId8" name="Option Button 13">
              <controlPr locked="0" defaultSize="0" autoFill="0" autoLine="0" autoPict="0">
                <anchor moveWithCells="1">
                  <from>
                    <xdr:col>3</xdr:col>
                    <xdr:colOff>438150</xdr:colOff>
                    <xdr:row>32</xdr:row>
                    <xdr:rowOff>19050</xdr:rowOff>
                  </from>
                  <to>
                    <xdr:col>4</xdr:col>
                    <xdr:colOff>533400</xdr:colOff>
                    <xdr:row>32</xdr:row>
                    <xdr:rowOff>219075</xdr:rowOff>
                  </to>
                </anchor>
              </controlPr>
            </control>
          </mc:Choice>
        </mc:AlternateContent>
        <mc:AlternateContent xmlns:mc="http://schemas.openxmlformats.org/markup-compatibility/2006">
          <mc:Choice Requires="x14">
            <control shapeId="1038" r:id="rId9" name="Option Button 14">
              <controlPr locked="0" defaultSize="0" autoFill="0" autoLine="0" autoPict="0">
                <anchor moveWithCells="1">
                  <from>
                    <xdr:col>6</xdr:col>
                    <xdr:colOff>76200</xdr:colOff>
                    <xdr:row>32</xdr:row>
                    <xdr:rowOff>19050</xdr:rowOff>
                  </from>
                  <to>
                    <xdr:col>7</xdr:col>
                    <xdr:colOff>238125</xdr:colOff>
                    <xdr:row>32</xdr:row>
                    <xdr:rowOff>219075</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8</xdr:col>
                    <xdr:colOff>171450</xdr:colOff>
                    <xdr:row>32</xdr:row>
                    <xdr:rowOff>28575</xdr:rowOff>
                  </from>
                  <to>
                    <xdr:col>9</xdr:col>
                    <xdr:colOff>333375</xdr:colOff>
                    <xdr:row>33</xdr:row>
                    <xdr:rowOff>0</xdr:rowOff>
                  </to>
                </anchor>
              </controlPr>
            </control>
          </mc:Choice>
        </mc:AlternateContent>
        <mc:AlternateContent xmlns:mc="http://schemas.openxmlformats.org/markup-compatibility/2006">
          <mc:Choice Requires="x14">
            <control shapeId="1174" r:id="rId11" name="Check Box 150">
              <controlPr locked="0" defaultSize="0" autoFill="0" autoLine="0" autoPict="0">
                <anchor moveWithCells="1">
                  <from>
                    <xdr:col>5</xdr:col>
                    <xdr:colOff>314325</xdr:colOff>
                    <xdr:row>13</xdr:row>
                    <xdr:rowOff>161925</xdr:rowOff>
                  </from>
                  <to>
                    <xdr:col>6</xdr:col>
                    <xdr:colOff>304800</xdr:colOff>
                    <xdr:row>15</xdr:row>
                    <xdr:rowOff>19050</xdr:rowOff>
                  </to>
                </anchor>
              </controlPr>
            </control>
          </mc:Choice>
        </mc:AlternateContent>
        <mc:AlternateContent xmlns:mc="http://schemas.openxmlformats.org/markup-compatibility/2006">
          <mc:Choice Requires="x14">
            <control shapeId="1175" r:id="rId12" name="Check Box 151">
              <controlPr locked="0" defaultSize="0" autoFill="0" autoLine="0" autoPict="0">
                <anchor moveWithCells="1">
                  <from>
                    <xdr:col>5</xdr:col>
                    <xdr:colOff>323850</xdr:colOff>
                    <xdr:row>15</xdr:row>
                    <xdr:rowOff>161925</xdr:rowOff>
                  </from>
                  <to>
                    <xdr:col>6</xdr:col>
                    <xdr:colOff>314325</xdr:colOff>
                    <xdr:row>17</xdr:row>
                    <xdr:rowOff>9525</xdr:rowOff>
                  </to>
                </anchor>
              </controlPr>
            </control>
          </mc:Choice>
        </mc:AlternateContent>
        <mc:AlternateContent xmlns:mc="http://schemas.openxmlformats.org/markup-compatibility/2006">
          <mc:Choice Requires="x14">
            <control shapeId="1176" r:id="rId13" name="Check Box 152">
              <controlPr defaultSize="0" autoFill="0" autoLine="0" autoPict="0">
                <anchor moveWithCells="1">
                  <from>
                    <xdr:col>5</xdr:col>
                    <xdr:colOff>314325</xdr:colOff>
                    <xdr:row>14</xdr:row>
                    <xdr:rowOff>161925</xdr:rowOff>
                  </from>
                  <to>
                    <xdr:col>6</xdr:col>
                    <xdr:colOff>304800</xdr:colOff>
                    <xdr:row>16</xdr:row>
                    <xdr:rowOff>9525</xdr:rowOff>
                  </to>
                </anchor>
              </controlPr>
            </control>
          </mc:Choice>
        </mc:AlternateContent>
        <mc:AlternateContent xmlns:mc="http://schemas.openxmlformats.org/markup-compatibility/2006">
          <mc:Choice Requires="x14">
            <control shapeId="1177" r:id="rId14" name="Check Box 153">
              <controlPr locked="0" defaultSize="0" autoFill="0" autoLine="0" autoPict="0">
                <anchor moveWithCells="1">
                  <from>
                    <xdr:col>5</xdr:col>
                    <xdr:colOff>323850</xdr:colOff>
                    <xdr:row>16</xdr:row>
                    <xdr:rowOff>161925</xdr:rowOff>
                  </from>
                  <to>
                    <xdr:col>6</xdr:col>
                    <xdr:colOff>314325</xdr:colOff>
                    <xdr:row>18</xdr:row>
                    <xdr:rowOff>19050</xdr:rowOff>
                  </to>
                </anchor>
              </controlPr>
            </control>
          </mc:Choice>
        </mc:AlternateContent>
        <mc:AlternateContent xmlns:mc="http://schemas.openxmlformats.org/markup-compatibility/2006">
          <mc:Choice Requires="x14">
            <control shapeId="1178" r:id="rId15" name="Check Box 154">
              <controlPr locked="0" defaultSize="0" autoFill="0" autoLine="0" autoPict="0">
                <anchor moveWithCells="1">
                  <from>
                    <xdr:col>5</xdr:col>
                    <xdr:colOff>323850</xdr:colOff>
                    <xdr:row>18</xdr:row>
                    <xdr:rowOff>161925</xdr:rowOff>
                  </from>
                  <to>
                    <xdr:col>6</xdr:col>
                    <xdr:colOff>314325</xdr:colOff>
                    <xdr:row>20</xdr:row>
                    <xdr:rowOff>9525</xdr:rowOff>
                  </to>
                </anchor>
              </controlPr>
            </control>
          </mc:Choice>
        </mc:AlternateContent>
        <mc:AlternateContent xmlns:mc="http://schemas.openxmlformats.org/markup-compatibility/2006">
          <mc:Choice Requires="x14">
            <control shapeId="1179" r:id="rId16" name="Check Box 155">
              <controlPr locked="0" defaultSize="0" autoFill="0" autoLine="0" autoPict="0">
                <anchor moveWithCells="1">
                  <from>
                    <xdr:col>6</xdr:col>
                    <xdr:colOff>438150</xdr:colOff>
                    <xdr:row>13</xdr:row>
                    <xdr:rowOff>161925</xdr:rowOff>
                  </from>
                  <to>
                    <xdr:col>7</xdr:col>
                    <xdr:colOff>428625</xdr:colOff>
                    <xdr:row>15</xdr:row>
                    <xdr:rowOff>19050</xdr:rowOff>
                  </to>
                </anchor>
              </controlPr>
            </control>
          </mc:Choice>
        </mc:AlternateContent>
        <mc:AlternateContent xmlns:mc="http://schemas.openxmlformats.org/markup-compatibility/2006">
          <mc:Choice Requires="x14">
            <control shapeId="1180" r:id="rId17" name="Check Box 156">
              <controlPr locked="0" defaultSize="0" autoFill="0" autoLine="0" autoPict="0">
                <anchor moveWithCells="1">
                  <from>
                    <xdr:col>5</xdr:col>
                    <xdr:colOff>323850</xdr:colOff>
                    <xdr:row>17</xdr:row>
                    <xdr:rowOff>161925</xdr:rowOff>
                  </from>
                  <to>
                    <xdr:col>6</xdr:col>
                    <xdr:colOff>314325</xdr:colOff>
                    <xdr:row>19</xdr:row>
                    <xdr:rowOff>19050</xdr:rowOff>
                  </to>
                </anchor>
              </controlPr>
            </control>
          </mc:Choice>
        </mc:AlternateContent>
        <mc:AlternateContent xmlns:mc="http://schemas.openxmlformats.org/markup-compatibility/2006">
          <mc:Choice Requires="x14">
            <control shapeId="1181" r:id="rId18" name="Check Box 157">
              <controlPr locked="0" defaultSize="0" autoFill="0" autoLine="0" autoPict="0">
                <anchor moveWithCells="1">
                  <from>
                    <xdr:col>6</xdr:col>
                    <xdr:colOff>457200</xdr:colOff>
                    <xdr:row>16</xdr:row>
                    <xdr:rowOff>161925</xdr:rowOff>
                  </from>
                  <to>
                    <xdr:col>7</xdr:col>
                    <xdr:colOff>447675</xdr:colOff>
                    <xdr:row>18</xdr:row>
                    <xdr:rowOff>19050</xdr:rowOff>
                  </to>
                </anchor>
              </controlPr>
            </control>
          </mc:Choice>
        </mc:AlternateContent>
        <mc:AlternateContent xmlns:mc="http://schemas.openxmlformats.org/markup-compatibility/2006">
          <mc:Choice Requires="x14">
            <control shapeId="1182" r:id="rId19" name="Check Box 158">
              <controlPr locked="0" defaultSize="0" autoFill="0" autoLine="0" autoPict="0">
                <anchor moveWithCells="1">
                  <from>
                    <xdr:col>6</xdr:col>
                    <xdr:colOff>447675</xdr:colOff>
                    <xdr:row>15</xdr:row>
                    <xdr:rowOff>161925</xdr:rowOff>
                  </from>
                  <to>
                    <xdr:col>7</xdr:col>
                    <xdr:colOff>438150</xdr:colOff>
                    <xdr:row>17</xdr:row>
                    <xdr:rowOff>9525</xdr:rowOff>
                  </to>
                </anchor>
              </controlPr>
            </control>
          </mc:Choice>
        </mc:AlternateContent>
        <mc:AlternateContent xmlns:mc="http://schemas.openxmlformats.org/markup-compatibility/2006">
          <mc:Choice Requires="x14">
            <control shapeId="1183" r:id="rId20" name="Check Box 159">
              <controlPr locked="0" defaultSize="0" autoFill="0" autoLine="0" autoPict="0">
                <anchor moveWithCells="1">
                  <from>
                    <xdr:col>6</xdr:col>
                    <xdr:colOff>447675</xdr:colOff>
                    <xdr:row>14</xdr:row>
                    <xdr:rowOff>161925</xdr:rowOff>
                  </from>
                  <to>
                    <xdr:col>7</xdr:col>
                    <xdr:colOff>438150</xdr:colOff>
                    <xdr:row>16</xdr:row>
                    <xdr:rowOff>9525</xdr:rowOff>
                  </to>
                </anchor>
              </controlPr>
            </control>
          </mc:Choice>
        </mc:AlternateContent>
        <mc:AlternateContent xmlns:mc="http://schemas.openxmlformats.org/markup-compatibility/2006">
          <mc:Choice Requires="x14">
            <control shapeId="1184" r:id="rId21" name="Check Box 160">
              <controlPr locked="0" defaultSize="0" autoFill="0" autoLine="0" autoPict="0">
                <anchor moveWithCells="1">
                  <from>
                    <xdr:col>6</xdr:col>
                    <xdr:colOff>447675</xdr:colOff>
                    <xdr:row>18</xdr:row>
                    <xdr:rowOff>152400</xdr:rowOff>
                  </from>
                  <to>
                    <xdr:col>7</xdr:col>
                    <xdr:colOff>438150</xdr:colOff>
                    <xdr:row>20</xdr:row>
                    <xdr:rowOff>0</xdr:rowOff>
                  </to>
                </anchor>
              </controlPr>
            </control>
          </mc:Choice>
        </mc:AlternateContent>
        <mc:AlternateContent xmlns:mc="http://schemas.openxmlformats.org/markup-compatibility/2006">
          <mc:Choice Requires="x14">
            <control shapeId="1185" r:id="rId22" name="Check Box 161">
              <controlPr locked="0" defaultSize="0" autoFill="0" autoLine="0" autoPict="0">
                <anchor moveWithCells="1">
                  <from>
                    <xdr:col>5</xdr:col>
                    <xdr:colOff>314325</xdr:colOff>
                    <xdr:row>14</xdr:row>
                    <xdr:rowOff>161925</xdr:rowOff>
                  </from>
                  <to>
                    <xdr:col>6</xdr:col>
                    <xdr:colOff>304800</xdr:colOff>
                    <xdr:row>16</xdr:row>
                    <xdr:rowOff>9525</xdr:rowOff>
                  </to>
                </anchor>
              </controlPr>
            </control>
          </mc:Choice>
        </mc:AlternateContent>
        <mc:AlternateContent xmlns:mc="http://schemas.openxmlformats.org/markup-compatibility/2006">
          <mc:Choice Requires="x14">
            <control shapeId="1186" r:id="rId23" name="Check Box 162">
              <controlPr locked="0" defaultSize="0" autoFill="0" autoLine="0" autoPict="0">
                <anchor moveWithCells="1">
                  <from>
                    <xdr:col>6</xdr:col>
                    <xdr:colOff>457200</xdr:colOff>
                    <xdr:row>17</xdr:row>
                    <xdr:rowOff>152400</xdr:rowOff>
                  </from>
                  <to>
                    <xdr:col>7</xdr:col>
                    <xdr:colOff>447675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5694-AE3F-416B-99C5-CE011A1829B0}">
  <dimension ref="A1"/>
  <sheetViews>
    <sheetView topLeftCell="A13" workbookViewId="0">
      <selection activeCell="G45" sqref="G45"/>
    </sheetView>
  </sheetViews>
  <sheetFormatPr defaultRowHeight="13.5" x14ac:dyDescent="0.1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M49"/>
  <sheetViews>
    <sheetView topLeftCell="B7" workbookViewId="0">
      <selection activeCell="M34" sqref="M34"/>
    </sheetView>
  </sheetViews>
  <sheetFormatPr defaultRowHeight="13.5" x14ac:dyDescent="0.15"/>
  <cols>
    <col min="1" max="1" width="17.875" hidden="1" customWidth="1"/>
    <col min="2" max="2" width="11.125" customWidth="1"/>
    <col min="3" max="3" width="10.875" customWidth="1"/>
    <col min="4" max="4" width="7.5" customWidth="1"/>
    <col min="5" max="5" width="7.375" customWidth="1"/>
    <col min="6" max="6" width="5.125" customWidth="1"/>
    <col min="7" max="8" width="8.375" customWidth="1"/>
    <col min="9" max="9" width="11.375" customWidth="1"/>
    <col min="10" max="10" width="17.625" customWidth="1"/>
    <col min="11" max="11" width="7.125" customWidth="1"/>
    <col min="12" max="12" width="11.5" style="16" customWidth="1"/>
    <col min="13" max="13" width="77.375" bestFit="1" customWidth="1"/>
  </cols>
  <sheetData>
    <row r="2" spans="2:13" ht="17.25" x14ac:dyDescent="0.15">
      <c r="B2" s="30"/>
      <c r="C2" s="31" t="s">
        <v>29</v>
      </c>
      <c r="D2" s="32"/>
      <c r="E2" s="33"/>
      <c r="F2" s="33"/>
      <c r="G2" s="30"/>
      <c r="H2" s="33"/>
      <c r="I2" s="33"/>
      <c r="J2" s="33"/>
      <c r="K2" s="34"/>
    </row>
    <row r="3" spans="2:13" ht="17.25" x14ac:dyDescent="0.15">
      <c r="B3" s="30"/>
      <c r="C3" s="31"/>
      <c r="D3" s="32"/>
      <c r="E3" s="33"/>
      <c r="F3" s="33"/>
      <c r="G3" s="30"/>
      <c r="H3" s="33"/>
      <c r="I3" s="33"/>
      <c r="J3" s="33"/>
      <c r="K3" s="34"/>
    </row>
    <row r="4" spans="2:13" ht="17.25" x14ac:dyDescent="0.15">
      <c r="B4" s="30"/>
      <c r="C4" s="31"/>
      <c r="D4" s="32"/>
      <c r="E4" s="33"/>
      <c r="F4" s="33"/>
      <c r="G4" s="30"/>
      <c r="H4" s="33"/>
      <c r="I4" s="33"/>
      <c r="J4" s="33"/>
      <c r="K4" s="34"/>
    </row>
    <row r="5" spans="2:13" ht="17.25" x14ac:dyDescent="0.15">
      <c r="B5" s="76" t="s">
        <v>30</v>
      </c>
      <c r="C5" s="77"/>
      <c r="D5" s="76"/>
      <c r="E5" s="78"/>
      <c r="F5" s="78"/>
      <c r="G5" s="79"/>
      <c r="H5" s="78"/>
      <c r="I5" s="78"/>
      <c r="J5" s="78"/>
      <c r="K5" s="34"/>
    </row>
    <row r="6" spans="2:13" ht="14.25" thickBot="1" x14ac:dyDescent="0.2">
      <c r="B6" s="30"/>
      <c r="C6" s="33"/>
      <c r="D6" s="30"/>
      <c r="E6" s="33"/>
      <c r="F6" s="33"/>
      <c r="G6" s="30"/>
      <c r="H6" s="33"/>
      <c r="I6" s="33"/>
      <c r="J6" s="33"/>
      <c r="K6" s="34"/>
    </row>
    <row r="7" spans="2:13" ht="14.25" thickBot="1" x14ac:dyDescent="0.2">
      <c r="B7" s="35" t="s">
        <v>31</v>
      </c>
      <c r="C7" s="36">
        <f>計算シート!N26</f>
        <v>0</v>
      </c>
      <c r="D7" s="30" t="s">
        <v>49</v>
      </c>
      <c r="E7" s="33"/>
      <c r="F7" s="33"/>
      <c r="G7" s="30"/>
      <c r="H7" s="33"/>
      <c r="I7" s="33"/>
      <c r="J7" s="33"/>
      <c r="K7" s="34"/>
      <c r="L7" s="16">
        <v>1</v>
      </c>
      <c r="M7" t="s">
        <v>71</v>
      </c>
    </row>
    <row r="8" spans="2:13" x14ac:dyDescent="0.15">
      <c r="B8" s="30"/>
      <c r="C8" s="33"/>
      <c r="D8" s="30"/>
      <c r="E8" s="33"/>
      <c r="F8" s="33"/>
      <c r="G8" s="37"/>
      <c r="H8" s="38">
        <v>0</v>
      </c>
      <c r="I8" s="70">
        <f>C7*210</f>
        <v>0</v>
      </c>
      <c r="J8" s="39"/>
      <c r="K8" s="34"/>
      <c r="L8" s="16">
        <v>2</v>
      </c>
      <c r="M8" t="s">
        <v>72</v>
      </c>
    </row>
    <row r="9" spans="2:13" ht="14.25" thickBot="1" x14ac:dyDescent="0.2">
      <c r="B9" s="30"/>
      <c r="C9" s="33"/>
      <c r="D9" s="30"/>
      <c r="E9" s="33"/>
      <c r="F9" s="33"/>
      <c r="G9" s="40" t="s">
        <v>32</v>
      </c>
      <c r="H9" s="41">
        <v>199</v>
      </c>
      <c r="I9" s="71">
        <f>C7*210</f>
        <v>0</v>
      </c>
      <c r="J9" s="42" t="s">
        <v>44</v>
      </c>
      <c r="K9" s="34"/>
      <c r="L9" s="16">
        <v>3</v>
      </c>
      <c r="M9" t="s">
        <v>73</v>
      </c>
    </row>
    <row r="10" spans="2:13" ht="14.25" thickBot="1" x14ac:dyDescent="0.2">
      <c r="B10" s="35" t="s">
        <v>33</v>
      </c>
      <c r="C10" s="36">
        <f>CHOOSE(計算シート!L33,1,3,5)</f>
        <v>1</v>
      </c>
      <c r="D10" s="30" t="s">
        <v>34</v>
      </c>
      <c r="E10" s="33"/>
      <c r="F10" s="33" t="str">
        <f>IF(C10=1," ",IF(C10=3," ",IF(C10=5," ","保険金額エラー")))</f>
        <v xml:space="preserve"> </v>
      </c>
      <c r="G10" s="40" t="s">
        <v>35</v>
      </c>
      <c r="H10" s="41">
        <v>200</v>
      </c>
      <c r="I10" s="71">
        <f>C7*190+4000</f>
        <v>4000</v>
      </c>
      <c r="J10" s="42" t="s">
        <v>45</v>
      </c>
      <c r="K10" s="34"/>
    </row>
    <row r="11" spans="2:13" x14ac:dyDescent="0.15">
      <c r="B11" s="30"/>
      <c r="C11" s="33"/>
      <c r="D11" s="30"/>
      <c r="E11" s="33"/>
      <c r="F11" s="33"/>
      <c r="G11" s="40"/>
      <c r="H11" s="41">
        <v>500</v>
      </c>
      <c r="I11" s="71">
        <f>C7*160+16000</f>
        <v>16000</v>
      </c>
      <c r="J11" s="42" t="s">
        <v>46</v>
      </c>
      <c r="K11" s="34"/>
      <c r="L11" t="s">
        <v>74</v>
      </c>
    </row>
    <row r="12" spans="2:13" ht="14.25" thickBot="1" x14ac:dyDescent="0.2">
      <c r="B12" s="30"/>
      <c r="C12" s="33"/>
      <c r="D12" s="30"/>
      <c r="E12" s="33"/>
      <c r="F12" s="33"/>
      <c r="G12" s="43"/>
      <c r="H12" s="41">
        <v>1000</v>
      </c>
      <c r="I12" s="71">
        <f>C7*90+86000</f>
        <v>86000</v>
      </c>
      <c r="J12" s="42" t="s">
        <v>47</v>
      </c>
      <c r="K12" s="34"/>
    </row>
    <row r="13" spans="2:13" ht="14.25" thickBot="1" x14ac:dyDescent="0.2">
      <c r="B13" s="44" t="s">
        <v>36</v>
      </c>
      <c r="C13" s="45">
        <f>IF(F10="保険金額エラー","エラー",IF(C10=1,VLOOKUP(C7,H8:I13,2,TRUE),IF(C10=3,VLOOKUP(C7,H14:I19,2,TRUE),VLOOKUP(C7,H20:I25,2,TRUE))))</f>
        <v>0</v>
      </c>
      <c r="D13" s="30"/>
      <c r="E13" s="33"/>
      <c r="F13" s="33"/>
      <c r="G13" s="46"/>
      <c r="H13" s="47">
        <v>5000</v>
      </c>
      <c r="I13" s="72" t="s">
        <v>37</v>
      </c>
      <c r="J13" s="48" t="s">
        <v>48</v>
      </c>
      <c r="K13" s="34"/>
    </row>
    <row r="14" spans="2:13" ht="14.25" thickBot="1" x14ac:dyDescent="0.2">
      <c r="B14" s="30"/>
      <c r="C14" s="33"/>
      <c r="D14" s="30"/>
      <c r="E14" s="33"/>
      <c r="F14" s="33"/>
      <c r="G14" s="40"/>
      <c r="H14" s="38">
        <v>0</v>
      </c>
      <c r="I14" s="70">
        <f>C7*290</f>
        <v>0</v>
      </c>
      <c r="J14" s="39"/>
      <c r="K14" s="34"/>
    </row>
    <row r="15" spans="2:13" ht="14.25" thickBot="1" x14ac:dyDescent="0.2">
      <c r="B15" s="49" t="s">
        <v>38</v>
      </c>
      <c r="C15" s="50">
        <f>IF(F10="保険金額エラー","エラー",IF(C13="連絡下さい","連絡下さい",ROUND(C13/10,0)*10))</f>
        <v>0</v>
      </c>
      <c r="D15" s="30"/>
      <c r="E15" s="33"/>
      <c r="F15" s="33"/>
      <c r="G15" s="40" t="s">
        <v>32</v>
      </c>
      <c r="H15" s="41">
        <v>199</v>
      </c>
      <c r="I15" s="71">
        <f>C7*290</f>
        <v>0</v>
      </c>
      <c r="J15" s="42" t="s">
        <v>44</v>
      </c>
      <c r="K15" s="34"/>
    </row>
    <row r="16" spans="2:13" x14ac:dyDescent="0.15">
      <c r="B16" s="30"/>
      <c r="C16" s="33"/>
      <c r="D16" s="30"/>
      <c r="E16" s="33"/>
      <c r="F16" s="33"/>
      <c r="G16" s="40" t="s">
        <v>39</v>
      </c>
      <c r="H16" s="41">
        <v>200</v>
      </c>
      <c r="I16" s="71">
        <f>C7*270+4000</f>
        <v>4000</v>
      </c>
      <c r="J16" s="42" t="s">
        <v>45</v>
      </c>
      <c r="K16" s="34"/>
    </row>
    <row r="17" spans="2:11" x14ac:dyDescent="0.15">
      <c r="B17" s="30"/>
      <c r="C17" s="33"/>
      <c r="D17" s="30"/>
      <c r="E17" s="33"/>
      <c r="F17" s="33"/>
      <c r="G17" s="40"/>
      <c r="H17" s="41">
        <v>500</v>
      </c>
      <c r="I17" s="71">
        <f>C7*250+14000</f>
        <v>14000</v>
      </c>
      <c r="J17" s="42" t="s">
        <v>46</v>
      </c>
      <c r="K17" s="34"/>
    </row>
    <row r="18" spans="2:11" x14ac:dyDescent="0.15">
      <c r="B18" s="30"/>
      <c r="C18" s="33"/>
      <c r="D18" s="30"/>
      <c r="E18" s="33"/>
      <c r="F18" s="33"/>
      <c r="G18" s="43"/>
      <c r="H18" s="41">
        <v>1000</v>
      </c>
      <c r="I18" s="71">
        <f>C7*110+154000</f>
        <v>154000</v>
      </c>
      <c r="J18" s="42" t="s">
        <v>47</v>
      </c>
      <c r="K18" s="34"/>
    </row>
    <row r="19" spans="2:11" ht="14.25" thickBot="1" x14ac:dyDescent="0.2">
      <c r="B19" s="30"/>
      <c r="C19" s="33"/>
      <c r="D19" s="30"/>
      <c r="E19" s="33"/>
      <c r="F19" s="33"/>
      <c r="G19" s="51"/>
      <c r="H19" s="47">
        <v>5000</v>
      </c>
      <c r="I19" s="72" t="s">
        <v>37</v>
      </c>
      <c r="J19" s="48" t="s">
        <v>48</v>
      </c>
      <c r="K19" s="34"/>
    </row>
    <row r="20" spans="2:11" x14ac:dyDescent="0.15">
      <c r="B20" s="30"/>
      <c r="C20" s="33"/>
      <c r="D20" s="30"/>
      <c r="E20" s="33"/>
      <c r="F20" s="33"/>
      <c r="G20" s="40"/>
      <c r="H20" s="38">
        <v>0</v>
      </c>
      <c r="I20" s="70">
        <f>C7*350</f>
        <v>0</v>
      </c>
      <c r="J20" s="39"/>
      <c r="K20" s="34"/>
    </row>
    <row r="21" spans="2:11" x14ac:dyDescent="0.15">
      <c r="B21" s="30"/>
      <c r="C21" s="33"/>
      <c r="D21" s="30"/>
      <c r="E21" s="33"/>
      <c r="F21" s="33"/>
      <c r="G21" s="40" t="s">
        <v>32</v>
      </c>
      <c r="H21" s="41">
        <v>199</v>
      </c>
      <c r="I21" s="71">
        <f>C7*350</f>
        <v>0</v>
      </c>
      <c r="J21" s="42" t="s">
        <v>44</v>
      </c>
      <c r="K21" s="34"/>
    </row>
    <row r="22" spans="2:11" x14ac:dyDescent="0.15">
      <c r="B22" s="30"/>
      <c r="C22" s="33"/>
      <c r="D22" s="30"/>
      <c r="E22" s="33"/>
      <c r="F22" s="33"/>
      <c r="G22" s="40" t="s">
        <v>40</v>
      </c>
      <c r="H22" s="41">
        <v>200</v>
      </c>
      <c r="I22" s="71">
        <f>C7*310+8000</f>
        <v>8000</v>
      </c>
      <c r="J22" s="42" t="s">
        <v>45</v>
      </c>
      <c r="K22" s="34"/>
    </row>
    <row r="23" spans="2:11" x14ac:dyDescent="0.15">
      <c r="B23" s="30"/>
      <c r="C23" s="33"/>
      <c r="D23" s="30"/>
      <c r="E23" s="33"/>
      <c r="F23" s="33"/>
      <c r="G23" s="40"/>
      <c r="H23" s="41">
        <v>500</v>
      </c>
      <c r="I23" s="71">
        <f>C7*290+18000</f>
        <v>18000</v>
      </c>
      <c r="J23" s="42" t="s">
        <v>46</v>
      </c>
      <c r="K23" s="34"/>
    </row>
    <row r="24" spans="2:11" x14ac:dyDescent="0.15">
      <c r="B24" s="30"/>
      <c r="C24" s="33"/>
      <c r="D24" s="30"/>
      <c r="E24" s="33"/>
      <c r="F24" s="33"/>
      <c r="G24" s="52"/>
      <c r="H24" s="41">
        <v>1000</v>
      </c>
      <c r="I24" s="71">
        <f>C7*130+178000</f>
        <v>178000</v>
      </c>
      <c r="J24" s="42" t="s">
        <v>47</v>
      </c>
      <c r="K24" s="34"/>
    </row>
    <row r="25" spans="2:11" ht="14.25" thickBot="1" x14ac:dyDescent="0.2">
      <c r="B25" s="30"/>
      <c r="C25" s="33"/>
      <c r="D25" s="30"/>
      <c r="E25" s="33"/>
      <c r="F25" s="33"/>
      <c r="G25" s="46"/>
      <c r="H25" s="53">
        <v>5000</v>
      </c>
      <c r="I25" s="73" t="s">
        <v>37</v>
      </c>
      <c r="J25" s="57" t="s">
        <v>48</v>
      </c>
      <c r="K25" s="34"/>
    </row>
    <row r="26" spans="2:11" x14ac:dyDescent="0.15">
      <c r="B26" s="30"/>
      <c r="C26" s="33"/>
      <c r="D26" s="30"/>
      <c r="E26" s="33"/>
      <c r="F26" s="33"/>
      <c r="G26" s="30"/>
      <c r="H26" s="33"/>
      <c r="I26" s="33"/>
      <c r="J26" s="33"/>
      <c r="K26" s="34"/>
    </row>
    <row r="27" spans="2:11" ht="17.25" x14ac:dyDescent="0.15">
      <c r="B27" s="80" t="s">
        <v>41</v>
      </c>
      <c r="C27" s="81"/>
      <c r="D27" s="82"/>
      <c r="E27" s="81"/>
      <c r="F27" s="81"/>
      <c r="G27" s="82"/>
      <c r="H27" s="81"/>
      <c r="I27" s="81"/>
      <c r="J27" s="81"/>
      <c r="K27" s="34"/>
    </row>
    <row r="28" spans="2:11" ht="14.25" thickBot="1" x14ac:dyDescent="0.2">
      <c r="B28" s="30"/>
      <c r="C28" s="33"/>
      <c r="D28" s="30"/>
      <c r="E28" s="33"/>
      <c r="F28" s="33"/>
      <c r="G28" s="30"/>
      <c r="H28" s="33"/>
      <c r="I28" s="33"/>
      <c r="J28" s="33"/>
      <c r="K28" s="34"/>
    </row>
    <row r="29" spans="2:11" ht="14.25" thickBot="1" x14ac:dyDescent="0.2">
      <c r="B29" s="35" t="s">
        <v>31</v>
      </c>
      <c r="C29" s="36">
        <f>計算シート!N27</f>
        <v>0</v>
      </c>
      <c r="D29" s="30" t="s">
        <v>49</v>
      </c>
      <c r="E29" s="33"/>
      <c r="F29" s="33"/>
      <c r="G29" s="30"/>
      <c r="H29" s="33"/>
      <c r="I29" s="33"/>
      <c r="J29" s="33"/>
      <c r="K29" s="34"/>
    </row>
    <row r="30" spans="2:11" ht="14.25" thickBot="1" x14ac:dyDescent="0.2">
      <c r="B30" s="30"/>
      <c r="C30" s="33"/>
      <c r="D30" s="30"/>
      <c r="E30" s="33"/>
      <c r="F30" s="33"/>
      <c r="G30" s="37"/>
      <c r="H30" s="38">
        <v>0</v>
      </c>
      <c r="I30" s="70">
        <f>C29*420</f>
        <v>0</v>
      </c>
      <c r="J30" s="39"/>
      <c r="K30" s="34"/>
    </row>
    <row r="31" spans="2:11" ht="14.25" thickBot="1" x14ac:dyDescent="0.2">
      <c r="B31" s="30"/>
      <c r="C31" s="33"/>
      <c r="D31" s="30"/>
      <c r="E31" s="33"/>
      <c r="F31" s="33"/>
      <c r="G31" s="40" t="s">
        <v>32</v>
      </c>
      <c r="H31" s="41">
        <v>199</v>
      </c>
      <c r="I31" s="70">
        <f>C29*420</f>
        <v>0</v>
      </c>
      <c r="J31" s="42" t="s">
        <v>44</v>
      </c>
      <c r="K31" s="34"/>
    </row>
    <row r="32" spans="2:11" ht="14.25" thickBot="1" x14ac:dyDescent="0.2">
      <c r="B32" s="35" t="s">
        <v>33</v>
      </c>
      <c r="C32" s="36">
        <f>CHOOSE(計算シート!L33,1,3,5)</f>
        <v>1</v>
      </c>
      <c r="D32" s="30" t="s">
        <v>34</v>
      </c>
      <c r="E32" s="33"/>
      <c r="F32" s="33" t="str">
        <f>IF(C32=1," ",IF(C32=3," ",IF(C32=5," ","保険金額エラー")))</f>
        <v xml:space="preserve"> </v>
      </c>
      <c r="G32" s="40" t="s">
        <v>35</v>
      </c>
      <c r="H32" s="41">
        <v>200</v>
      </c>
      <c r="I32" s="71">
        <f>C29*380+8000</f>
        <v>8000</v>
      </c>
      <c r="J32" s="42" t="s">
        <v>45</v>
      </c>
      <c r="K32" s="34"/>
    </row>
    <row r="33" spans="2:11" x14ac:dyDescent="0.15">
      <c r="B33" s="30"/>
      <c r="C33" s="33"/>
      <c r="D33" s="30"/>
      <c r="E33" s="33"/>
      <c r="F33" s="33"/>
      <c r="G33" s="40"/>
      <c r="H33" s="41">
        <v>500</v>
      </c>
      <c r="I33" s="71">
        <f>C29*330+33000</f>
        <v>33000</v>
      </c>
      <c r="J33" s="42" t="s">
        <v>46</v>
      </c>
      <c r="K33" s="34"/>
    </row>
    <row r="34" spans="2:11" ht="14.25" thickBot="1" x14ac:dyDescent="0.2">
      <c r="B34" s="30"/>
      <c r="C34" s="33"/>
      <c r="D34" s="30"/>
      <c r="E34" s="33"/>
      <c r="F34" s="33"/>
      <c r="G34" s="43"/>
      <c r="H34" s="41">
        <v>1000</v>
      </c>
      <c r="I34" s="75">
        <f>C29*300+63000</f>
        <v>63000</v>
      </c>
      <c r="J34" s="42" t="s">
        <v>47</v>
      </c>
      <c r="K34" s="34"/>
    </row>
    <row r="35" spans="2:11" ht="14.25" thickBot="1" x14ac:dyDescent="0.2">
      <c r="B35" s="44" t="s">
        <v>36</v>
      </c>
      <c r="C35" s="45">
        <f>IF(F32="保険金額エラー","エラー",IF(C32=1,VLOOKUP(C29,H30:I35,2,TRUE),IF(C32=3,VLOOKUP(C29,H36:I41,2,TRUE),VLOOKUP(C29,H42:I47,2,TRUE))))</f>
        <v>0</v>
      </c>
      <c r="D35" s="30"/>
      <c r="E35" s="33"/>
      <c r="F35" s="33"/>
      <c r="G35" s="46"/>
      <c r="H35" s="47">
        <v>5000</v>
      </c>
      <c r="I35" s="74" t="s">
        <v>37</v>
      </c>
      <c r="J35" s="48" t="s">
        <v>48</v>
      </c>
      <c r="K35" s="34"/>
    </row>
    <row r="36" spans="2:11" ht="14.25" thickBot="1" x14ac:dyDescent="0.2">
      <c r="B36" s="30"/>
      <c r="C36" s="33"/>
      <c r="D36" s="30"/>
      <c r="E36" s="33"/>
      <c r="F36" s="33"/>
      <c r="G36" s="40"/>
      <c r="H36" s="38">
        <v>0</v>
      </c>
      <c r="I36" s="70">
        <f>C29*590</f>
        <v>0</v>
      </c>
      <c r="J36" s="39"/>
      <c r="K36" s="34"/>
    </row>
    <row r="37" spans="2:11" ht="14.25" thickBot="1" x14ac:dyDescent="0.2">
      <c r="B37" s="49" t="s">
        <v>38</v>
      </c>
      <c r="C37" s="50">
        <f>IF(F32="保険金額エラー","エラー",IF(C35="ご連絡","ご連絡",ROUND(C35/10,0)*10))</f>
        <v>0</v>
      </c>
      <c r="D37" s="30"/>
      <c r="E37" s="33"/>
      <c r="F37" s="33"/>
      <c r="G37" s="40" t="s">
        <v>32</v>
      </c>
      <c r="H37" s="41">
        <v>199</v>
      </c>
      <c r="I37" s="71">
        <f>C29*590</f>
        <v>0</v>
      </c>
      <c r="J37" s="42" t="s">
        <v>44</v>
      </c>
      <c r="K37" s="34"/>
    </row>
    <row r="38" spans="2:11" x14ac:dyDescent="0.15">
      <c r="B38" s="30"/>
      <c r="C38" s="33"/>
      <c r="D38" s="30"/>
      <c r="E38" s="33"/>
      <c r="F38" s="33"/>
      <c r="G38" s="40" t="s">
        <v>39</v>
      </c>
      <c r="H38" s="41">
        <v>200</v>
      </c>
      <c r="I38" s="71">
        <f>C29*550+8000</f>
        <v>8000</v>
      </c>
      <c r="J38" s="42" t="s">
        <v>45</v>
      </c>
      <c r="K38" s="34"/>
    </row>
    <row r="39" spans="2:11" x14ac:dyDescent="0.15">
      <c r="B39" s="30"/>
      <c r="C39" s="33"/>
      <c r="D39" s="30"/>
      <c r="E39" s="33"/>
      <c r="F39" s="33"/>
      <c r="G39" s="40"/>
      <c r="H39" s="41">
        <v>500</v>
      </c>
      <c r="I39" s="71">
        <f>C29*510+28000</f>
        <v>28000</v>
      </c>
      <c r="J39" s="42" t="s">
        <v>46</v>
      </c>
      <c r="K39" s="34"/>
    </row>
    <row r="40" spans="2:11" x14ac:dyDescent="0.15">
      <c r="B40" s="30"/>
      <c r="C40" s="33"/>
      <c r="D40" s="30"/>
      <c r="E40" s="33"/>
      <c r="F40" s="33"/>
      <c r="G40" s="43"/>
      <c r="H40" s="41">
        <v>1000</v>
      </c>
      <c r="I40" s="75">
        <f>C29*480+58000</f>
        <v>58000</v>
      </c>
      <c r="J40" s="42" t="s">
        <v>47</v>
      </c>
      <c r="K40" s="34"/>
    </row>
    <row r="41" spans="2:11" ht="14.25" thickBot="1" x14ac:dyDescent="0.2">
      <c r="B41" s="30"/>
      <c r="C41" s="33"/>
      <c r="D41" s="30"/>
      <c r="E41" s="33"/>
      <c r="F41" s="33"/>
      <c r="G41" s="46"/>
      <c r="H41" s="47">
        <v>5000</v>
      </c>
      <c r="I41" s="74" t="s">
        <v>37</v>
      </c>
      <c r="J41" s="48" t="s">
        <v>48</v>
      </c>
      <c r="K41" s="34"/>
    </row>
    <row r="42" spans="2:11" x14ac:dyDescent="0.15">
      <c r="B42" s="30"/>
      <c r="C42" s="33"/>
      <c r="D42" s="30"/>
      <c r="E42" s="33"/>
      <c r="F42" s="33"/>
      <c r="G42" s="40"/>
      <c r="H42" s="38">
        <v>0</v>
      </c>
      <c r="I42" s="70">
        <f>C29*700</f>
        <v>0</v>
      </c>
      <c r="J42" s="39"/>
      <c r="K42" s="34"/>
    </row>
    <row r="43" spans="2:11" x14ac:dyDescent="0.15">
      <c r="B43" s="30"/>
      <c r="C43" s="33"/>
      <c r="D43" s="30"/>
      <c r="E43" s="33"/>
      <c r="F43" s="33"/>
      <c r="G43" s="40" t="s">
        <v>32</v>
      </c>
      <c r="H43" s="41">
        <v>199</v>
      </c>
      <c r="I43" s="71">
        <f>C29*700</f>
        <v>0</v>
      </c>
      <c r="J43" s="42" t="s">
        <v>44</v>
      </c>
      <c r="K43" s="34"/>
    </row>
    <row r="44" spans="2:11" x14ac:dyDescent="0.15">
      <c r="B44" s="30"/>
      <c r="C44" s="33"/>
      <c r="D44" s="30"/>
      <c r="E44" s="33"/>
      <c r="F44" s="33"/>
      <c r="G44" s="40" t="s">
        <v>40</v>
      </c>
      <c r="H44" s="41">
        <v>200</v>
      </c>
      <c r="I44" s="71">
        <f>C29*640+12000</f>
        <v>12000</v>
      </c>
      <c r="J44" s="42" t="s">
        <v>45</v>
      </c>
      <c r="K44" s="34"/>
    </row>
    <row r="45" spans="2:11" x14ac:dyDescent="0.15">
      <c r="B45" s="30"/>
      <c r="C45" s="33"/>
      <c r="D45" s="30"/>
      <c r="E45" s="33"/>
      <c r="F45" s="33"/>
      <c r="G45" s="40"/>
      <c r="H45" s="41">
        <v>500</v>
      </c>
      <c r="I45" s="71">
        <f>C29*590+37000</f>
        <v>37000</v>
      </c>
      <c r="J45" s="42" t="s">
        <v>46</v>
      </c>
      <c r="K45" s="34"/>
    </row>
    <row r="46" spans="2:11" x14ac:dyDescent="0.15">
      <c r="B46" s="30"/>
      <c r="C46" s="33"/>
      <c r="D46" s="30"/>
      <c r="E46" s="33"/>
      <c r="F46" s="33"/>
      <c r="G46" s="43"/>
      <c r="H46" s="41">
        <v>1000</v>
      </c>
      <c r="I46" s="75">
        <f>C29*560+67000</f>
        <v>67000</v>
      </c>
      <c r="J46" s="42" t="s">
        <v>47</v>
      </c>
      <c r="K46" s="34"/>
    </row>
    <row r="47" spans="2:11" ht="14.25" thickBot="1" x14ac:dyDescent="0.2">
      <c r="B47" s="30"/>
      <c r="C47" s="33"/>
      <c r="D47" s="30"/>
      <c r="E47" s="33"/>
      <c r="F47" s="33"/>
      <c r="G47" s="46"/>
      <c r="H47" s="54">
        <v>5000</v>
      </c>
      <c r="I47" s="74" t="s">
        <v>37</v>
      </c>
      <c r="J47" s="57" t="s">
        <v>48</v>
      </c>
      <c r="K47" s="34"/>
    </row>
    <row r="48" spans="2:11" x14ac:dyDescent="0.15">
      <c r="B48" s="30"/>
      <c r="C48" s="33"/>
      <c r="D48" s="30"/>
      <c r="E48" s="33"/>
      <c r="F48" s="33"/>
      <c r="G48" s="30"/>
      <c r="H48" s="33"/>
      <c r="I48" s="33"/>
      <c r="J48" s="33"/>
      <c r="K48" s="34"/>
    </row>
    <row r="49" spans="2:11" x14ac:dyDescent="0.15">
      <c r="B49" s="30"/>
      <c r="C49" s="34"/>
      <c r="D49" s="30"/>
      <c r="E49" s="34"/>
      <c r="F49" s="34"/>
      <c r="G49" s="30"/>
      <c r="H49" s="34"/>
      <c r="I49" s="34"/>
      <c r="J49" s="34"/>
      <c r="K49" s="34"/>
    </row>
  </sheetData>
  <sheetProtection algorithmName="SHA-512" hashValue="X8pDhZVdEeIDJCDEJ+yRQnRWUUlD3JjkslOUjfOalsVuBkoJgSrmIUw5jzXNXlEHZB9Y0survvfgLOU9eYsZhg==" saltValue="7aix1D3q8TDaQ8K+suCr4A==" spinCount="100000" sheet="1" objects="1" scenarios="1"/>
  <phoneticPr fontId="1"/>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O11" sqref="O11:O12"/>
    </sheetView>
  </sheetViews>
  <sheetFormatPr defaultRowHeight="13.5" x14ac:dyDescent="0.15"/>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計算シート</vt:lpstr>
      <vt:lpstr>Sheet1</vt:lpstr>
      <vt:lpstr>Sheet2</vt:lpstr>
      <vt:lpstr>Sheet3</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zen03</dc:creator>
  <cp:lastModifiedBy>honbu04</cp:lastModifiedBy>
  <cp:lastPrinted>2024-04-24T00:36:56Z</cp:lastPrinted>
  <dcterms:created xsi:type="dcterms:W3CDTF">2012-05-02T01:04:18Z</dcterms:created>
  <dcterms:modified xsi:type="dcterms:W3CDTF">2025-05-08T06:20:51Z</dcterms:modified>
</cp:coreProperties>
</file>